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Version Électronique" sheetId="1" r:id="rId1"/>
    <sheet name="Version Papier" sheetId="2" r:id="rId2"/>
  </sheets>
  <definedNames>
    <definedName name="_xlnm.Print_Titles" localSheetId="1">'Version Papier'!$1:$6</definedName>
  </definedNames>
  <calcPr fullCalcOnLoad="1"/>
</workbook>
</file>

<file path=xl/comments1.xml><?xml version="1.0" encoding="utf-8"?>
<comments xmlns="http://schemas.openxmlformats.org/spreadsheetml/2006/main">
  <authors>
    <author>tousigs</author>
    <author>lumbroa</author>
  </authors>
  <commentList>
    <comment ref="A334" authorId="0">
      <text>
        <r>
          <rPr>
            <b/>
            <sz val="8"/>
            <rFont val="Tahoma"/>
            <family val="0"/>
          </rPr>
          <t>Is in NT in CFS</t>
        </r>
      </text>
    </comment>
    <comment ref="A328" authorId="0">
      <text>
        <r>
          <rPr>
            <b/>
            <sz val="8"/>
            <rFont val="Tahoma"/>
            <family val="0"/>
          </rPr>
          <t>In NT in CFS</t>
        </r>
      </text>
    </comment>
    <comment ref="EH3" authorId="1">
      <text>
        <r>
          <rPr>
            <b/>
            <sz val="8"/>
            <rFont val="Tahoma"/>
            <family val="0"/>
          </rPr>
          <t>lumbroa: For data overlapping 2 years, first year used as year. I.e. 2000/2001 appears under 2000.  This reflects the fact that Federal fiscal year is split 75/25 into first year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tousigs</author>
  </authors>
  <commentList>
    <comment ref="A334" authorId="0">
      <text>
        <r>
          <rPr>
            <b/>
            <sz val="8"/>
            <rFont val="Tahoma"/>
            <family val="0"/>
          </rPr>
          <t>Is in NT in CFS</t>
        </r>
      </text>
    </comment>
    <comment ref="A328" authorId="0">
      <text>
        <r>
          <rPr>
            <b/>
            <sz val="8"/>
            <rFont val="Tahoma"/>
            <family val="0"/>
          </rPr>
          <t>In NT in CFS</t>
        </r>
      </text>
    </comment>
  </commentList>
</comments>
</file>

<file path=xl/sharedStrings.xml><?xml version="1.0" encoding="utf-8"?>
<sst xmlns="http://schemas.openxmlformats.org/spreadsheetml/2006/main" count="17626" uniqueCount="2044">
  <si>
    <t>A.H.A.A.</t>
  </si>
  <si>
    <t>YPO</t>
  </si>
  <si>
    <t>CYPO</t>
  </si>
  <si>
    <t>YPQ</t>
  </si>
  <si>
    <t>CYPQ</t>
  </si>
  <si>
    <t>YNL</t>
  </si>
  <si>
    <t>CYNL</t>
  </si>
  <si>
    <t>YPG</t>
  </si>
  <si>
    <t>CYPG</t>
  </si>
  <si>
    <t>XPK</t>
  </si>
  <si>
    <t>CZFG</t>
  </si>
  <si>
    <t>YPX</t>
  </si>
  <si>
    <t>CYPX</t>
  </si>
  <si>
    <t xml:space="preserve">Administration Régionale Kativik </t>
  </si>
  <si>
    <t>XQU</t>
  </si>
  <si>
    <t>CXQU
CAT4</t>
  </si>
  <si>
    <t>YZG</t>
  </si>
  <si>
    <t>CYZG</t>
  </si>
  <si>
    <t>ZTM</t>
  </si>
  <si>
    <t>CZTM</t>
  </si>
  <si>
    <t>CKL5</t>
  </si>
  <si>
    <t>CYSH</t>
  </si>
  <si>
    <t>Smith Falls Flying Club</t>
  </si>
  <si>
    <t>YQS</t>
  </si>
  <si>
    <t>CYQS</t>
  </si>
  <si>
    <t>YIF</t>
  </si>
  <si>
    <t>CYIF</t>
  </si>
  <si>
    <t>ZJN</t>
  </si>
  <si>
    <t>CZJN</t>
  </si>
  <si>
    <t>YTJ</t>
  </si>
  <si>
    <t>CYTJ</t>
  </si>
  <si>
    <t>YGB</t>
  </si>
  <si>
    <t>CYGB</t>
  </si>
  <si>
    <t>YTD</t>
  </si>
  <si>
    <t>CZLQ</t>
  </si>
  <si>
    <t>CCW3</t>
  </si>
  <si>
    <t>YXZ</t>
  </si>
  <si>
    <t>CYXZ</t>
  </si>
  <si>
    <t>CNQ3</t>
  </si>
  <si>
    <t>ZWL</t>
  </si>
  <si>
    <t>CZWL</t>
  </si>
  <si>
    <t>ZAC</t>
  </si>
  <si>
    <t>CZAC</t>
  </si>
  <si>
    <t>AKV</t>
  </si>
  <si>
    <t>CYKO</t>
  </si>
  <si>
    <t>Administration régionalle Kativik</t>
  </si>
  <si>
    <t>YAA</t>
  </si>
  <si>
    <t>CAJ4</t>
  </si>
  <si>
    <t>YAX</t>
  </si>
  <si>
    <t>CKB6</t>
  </si>
  <si>
    <t>CAF2</t>
  </si>
  <si>
    <t>Heiltsuk Band Council</t>
  </si>
  <si>
    <t>YTL</t>
  </si>
  <si>
    <t>CYTL</t>
  </si>
  <si>
    <t>2DFZ</t>
  </si>
  <si>
    <t>CEQ3</t>
  </si>
  <si>
    <t>YTE</t>
  </si>
  <si>
    <t>CYTE</t>
  </si>
  <si>
    <t>YAC</t>
  </si>
  <si>
    <t>CYAC</t>
  </si>
  <si>
    <t>Ministry of Transporation Ontario of Ontario</t>
  </si>
  <si>
    <t>YCS</t>
  </si>
  <si>
    <t>CYCS</t>
  </si>
  <si>
    <t>YKU</t>
  </si>
  <si>
    <t>CYKU
CSU2</t>
  </si>
  <si>
    <t>Cree Nation of Chisasibi</t>
  </si>
  <si>
    <t>YCY</t>
  </si>
  <si>
    <t>CYCY</t>
  </si>
  <si>
    <t>CEN5</t>
  </si>
  <si>
    <t>1NY3</t>
  </si>
  <si>
    <t>CYN3
CNY3</t>
  </si>
  <si>
    <t>YZS</t>
  </si>
  <si>
    <t>CYZS</t>
  </si>
  <si>
    <t>YDG</t>
  </si>
  <si>
    <t>CYID</t>
  </si>
  <si>
    <t>YET</t>
  </si>
  <si>
    <t>CYET</t>
  </si>
  <si>
    <t>YJF</t>
  </si>
  <si>
    <t>CYJF</t>
  </si>
  <si>
    <t>YFR</t>
  </si>
  <si>
    <t>CYFR</t>
  </si>
  <si>
    <t>Government of the Northwest Territories, Dept. of Transportation</t>
  </si>
  <si>
    <t>ET4</t>
  </si>
  <si>
    <t>CET4</t>
  </si>
  <si>
    <t>Airports North Ltd</t>
  </si>
  <si>
    <t>YGQ</t>
  </si>
  <si>
    <t>CYGQ</t>
  </si>
  <si>
    <t>Town of Geraldton</t>
  </si>
  <si>
    <t>YHK</t>
  </si>
  <si>
    <t>CYHK</t>
  </si>
  <si>
    <t>CYAW</t>
  </si>
  <si>
    <t>Shearwater Pilot Training Centre Ltd.</t>
  </si>
  <si>
    <t>YUX</t>
  </si>
  <si>
    <t>CYUX</t>
  </si>
  <si>
    <t>YJP</t>
  </si>
  <si>
    <t>CEC4</t>
  </si>
  <si>
    <t>YHI</t>
  </si>
  <si>
    <t>CYHI</t>
  </si>
  <si>
    <t>YHO</t>
  </si>
  <si>
    <t>CYHO</t>
  </si>
  <si>
    <t>YGT</t>
  </si>
  <si>
    <t>CYGT</t>
  </si>
  <si>
    <t>ILF</t>
  </si>
  <si>
    <t>CZBD</t>
  </si>
  <si>
    <t>YIK</t>
  </si>
  <si>
    <t>CYIK</t>
  </si>
  <si>
    <t>Kativik regional administration</t>
  </si>
  <si>
    <t>YWB</t>
  </si>
  <si>
    <t>CYKG</t>
  </si>
  <si>
    <t>XKS</t>
  </si>
  <si>
    <t>CYAQ</t>
  </si>
  <si>
    <t>YLC</t>
  </si>
  <si>
    <t>CYLC</t>
  </si>
  <si>
    <t>Class(e) I**</t>
  </si>
  <si>
    <t>YBB</t>
  </si>
  <si>
    <t>CYBB</t>
  </si>
  <si>
    <t>CJL4</t>
  </si>
  <si>
    <t>CTT5</t>
  </si>
  <si>
    <t>Conseil des Montagnais d'Unamen-Shipu</t>
  </si>
  <si>
    <t>XLB</t>
  </si>
  <si>
    <t>CZWH</t>
  </si>
  <si>
    <t>YSG</t>
  </si>
  <si>
    <t>CYLK</t>
  </si>
  <si>
    <t>YMN</t>
  </si>
  <si>
    <t>CYFT</t>
  </si>
  <si>
    <t>YSP</t>
  </si>
  <si>
    <t>CYSP</t>
  </si>
  <si>
    <t>YMH</t>
  </si>
  <si>
    <t>CYMH</t>
  </si>
  <si>
    <t>CSK3</t>
  </si>
  <si>
    <t>YDP</t>
  </si>
  <si>
    <t>CYDP</t>
  </si>
  <si>
    <t>YSR</t>
  </si>
  <si>
    <t>CYSR</t>
  </si>
  <si>
    <t>CNT3</t>
  </si>
  <si>
    <t>YPC</t>
  </si>
  <si>
    <t>CYPC</t>
  </si>
  <si>
    <t>GNWT, Director</t>
  </si>
  <si>
    <t>PIW</t>
  </si>
  <si>
    <t>CZMN</t>
  </si>
  <si>
    <t>YIO</t>
  </si>
  <si>
    <t>CYIO</t>
  </si>
  <si>
    <t>YHA</t>
  </si>
  <si>
    <t>CCP4</t>
  </si>
  <si>
    <t>YSO</t>
  </si>
  <si>
    <t>CCD4</t>
  </si>
  <si>
    <t>YVM</t>
  </si>
  <si>
    <t>CYVM</t>
  </si>
  <si>
    <t>YQC</t>
  </si>
  <si>
    <t>CYHA</t>
  </si>
  <si>
    <t>YUT</t>
  </si>
  <si>
    <t>CYUT</t>
  </si>
  <si>
    <t>YRG</t>
  </si>
  <si>
    <t>CYRG</t>
  </si>
  <si>
    <t>ZPB</t>
  </si>
  <si>
    <t>CZPB</t>
  </si>
  <si>
    <t>YSY</t>
  </si>
  <si>
    <t>CYSY</t>
  </si>
  <si>
    <t>GNWT, Director Arctic Airports Division</t>
  </si>
  <si>
    <t>ZSJ</t>
  </si>
  <si>
    <t>CZSJ</t>
  </si>
  <si>
    <t>YSK</t>
  </si>
  <si>
    <t>CYSK</t>
  </si>
  <si>
    <t>YZH</t>
  </si>
  <si>
    <t>CYZH</t>
  </si>
  <si>
    <t>XSI</t>
  </si>
  <si>
    <t>CZSN</t>
  </si>
  <si>
    <t>Transportation &amp;  Government Services</t>
  </si>
  <si>
    <t>XFD</t>
  </si>
  <si>
    <t>CXFD
CNM4</t>
  </si>
  <si>
    <t>Corporation of the City of Stratford</t>
  </si>
  <si>
    <t>XTL</t>
  </si>
  <si>
    <t>CYBQ</t>
  </si>
  <si>
    <t>YYH</t>
  </si>
  <si>
    <t>CYYH</t>
  </si>
  <si>
    <t>YTQ</t>
  </si>
  <si>
    <t>CYTQ</t>
  </si>
  <si>
    <t>CYZD</t>
  </si>
  <si>
    <t>DeHavilland Inc.</t>
  </si>
  <si>
    <t>YUD</t>
  </si>
  <si>
    <t>CYMU</t>
  </si>
  <si>
    <t>Kativik Regional Government</t>
  </si>
  <si>
    <t>CYVG</t>
  </si>
  <si>
    <t>YWP</t>
  </si>
  <si>
    <t>CYWP</t>
  </si>
  <si>
    <t>YFJ</t>
  </si>
  <si>
    <t>CFJ2</t>
  </si>
  <si>
    <t>CEX3</t>
  </si>
  <si>
    <t>CJE3</t>
  </si>
  <si>
    <t>YXN</t>
  </si>
  <si>
    <t>CYXN</t>
  </si>
  <si>
    <t>YWM</t>
  </si>
  <si>
    <t>CCA6</t>
  </si>
  <si>
    <t>YWY</t>
  </si>
  <si>
    <t>CYWY</t>
  </si>
  <si>
    <t>YPJ</t>
  </si>
  <si>
    <t>CYLA</t>
  </si>
  <si>
    <t>XBE</t>
  </si>
  <si>
    <t>CNE3</t>
  </si>
  <si>
    <t>YBI</t>
  </si>
  <si>
    <t>CCE4</t>
  </si>
  <si>
    <t>CNC3</t>
  </si>
  <si>
    <t>YRF</t>
  </si>
  <si>
    <t>CYCA</t>
  </si>
  <si>
    <t>YHG</t>
  </si>
  <si>
    <t>CCH4</t>
  </si>
  <si>
    <t>CCZ3</t>
  </si>
  <si>
    <t>CCP2</t>
  </si>
  <si>
    <t>WID</t>
  </si>
  <si>
    <t>CWID
CYJP</t>
  </si>
  <si>
    <t>GNWT,  Arctic Airports</t>
  </si>
  <si>
    <t>CCN2</t>
  </si>
  <si>
    <t>Louis Vigneau</t>
  </si>
  <si>
    <t>1SH2</t>
  </si>
  <si>
    <t>CSH2</t>
  </si>
  <si>
    <t>Ministère des Transports du Québec, direction du transport multimodal</t>
  </si>
  <si>
    <t>CNP7</t>
  </si>
  <si>
    <t>KEW</t>
  </si>
  <si>
    <t>CPV8</t>
  </si>
  <si>
    <t>ZKG</t>
  </si>
  <si>
    <t>CZKG
CTK6</t>
  </si>
  <si>
    <t xml:space="preserve">Transports Québec </t>
  </si>
  <si>
    <t>KIF</t>
  </si>
  <si>
    <t>CNM5</t>
  </si>
  <si>
    <t>ZLT</t>
  </si>
  <si>
    <t>CZLT
CTU5</t>
  </si>
  <si>
    <t>G.I.D.C Mecatina Inc.</t>
  </si>
  <si>
    <t>2DGB</t>
  </si>
  <si>
    <t>CFX4</t>
  </si>
  <si>
    <t>1SE5</t>
  </si>
  <si>
    <t>CSE5</t>
  </si>
  <si>
    <t>MSA</t>
  </si>
  <si>
    <t>CZMD</t>
  </si>
  <si>
    <t>CNH2</t>
  </si>
  <si>
    <t>YNO</t>
  </si>
  <si>
    <t>CKQ3</t>
  </si>
  <si>
    <t xml:space="preserve">Ministry of Transportation </t>
  </si>
  <si>
    <t>1YPT</t>
  </si>
  <si>
    <t>CYPT</t>
  </si>
  <si>
    <t>Daphne Blais-Rae</t>
  </si>
  <si>
    <t>2DIT</t>
  </si>
  <si>
    <t>CKQ9</t>
  </si>
  <si>
    <t>YHP</t>
  </si>
  <si>
    <t>CPV7</t>
  </si>
  <si>
    <t>CKD9</t>
  </si>
  <si>
    <t>Ministry of Transporation Ontario</t>
  </si>
  <si>
    <t>YFX</t>
  </si>
  <si>
    <t>CCK4</t>
  </si>
  <si>
    <t>SUR</t>
  </si>
  <si>
    <t>CJV7</t>
  </si>
  <si>
    <t>ZTB</t>
  </si>
  <si>
    <t>CZTB
CTB6</t>
  </si>
  <si>
    <t>G.I.D.C. Mecatina Inc</t>
  </si>
  <si>
    <t>YLE</t>
  </si>
  <si>
    <t>CEM3</t>
  </si>
  <si>
    <t>CCC2</t>
  </si>
  <si>
    <t>WNN</t>
  </si>
  <si>
    <t>CKL3</t>
  </si>
  <si>
    <r>
      <t>Moveme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>ts Variation 1996-2001 5
Variation des mouvements 1996-2001 5</t>
    </r>
  </si>
  <si>
    <r>
      <t xml:space="preserve">Federal Funding
</t>
    </r>
    <r>
      <rPr>
        <b/>
        <i/>
        <sz val="10"/>
        <rFont val="Arial"/>
        <family val="2"/>
      </rPr>
      <t>Financement Fédéral</t>
    </r>
  </si>
  <si>
    <t>PFF Agreement</t>
  </si>
  <si>
    <r>
      <t>Airports Capital Assistance Program (ACAP)(Thousands of dollars)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Programme d'aide aux immobilisations aéroportuaires (PAIA) (Milliers de dollars)</t>
    </r>
  </si>
  <si>
    <t>Infrastructure Canada Partnership Program
Programme de partenariat d'Infrastructure Canada</t>
  </si>
  <si>
    <r>
      <t xml:space="preserve">Total Federal Funding
</t>
    </r>
    <r>
      <rPr>
        <b/>
        <i/>
        <sz val="10"/>
        <color indexed="8"/>
        <rFont val="Arial"/>
        <family val="2"/>
      </rPr>
      <t>Financement fédéral total</t>
    </r>
  </si>
  <si>
    <r>
      <t xml:space="preserve">Year
</t>
    </r>
    <r>
      <rPr>
        <b/>
        <i/>
        <sz val="10"/>
        <rFont val="Arial"/>
        <family val="2"/>
      </rPr>
      <t>Années</t>
    </r>
  </si>
  <si>
    <r>
      <t xml:space="preserve">Year of Transfer
</t>
    </r>
    <r>
      <rPr>
        <b/>
        <i/>
        <sz val="10"/>
        <rFont val="Arial"/>
        <family val="2"/>
      </rPr>
      <t>Année du transfert</t>
    </r>
  </si>
  <si>
    <r>
      <t xml:space="preserve">Contribution at Transfer
</t>
    </r>
    <r>
      <rPr>
        <b/>
        <i/>
        <sz val="10"/>
        <rFont val="Arial"/>
        <family val="2"/>
      </rPr>
      <t>Contribution au transfert</t>
    </r>
  </si>
  <si>
    <r>
      <t xml:space="preserve">Eligibility / </t>
    </r>
    <r>
      <rPr>
        <b/>
        <i/>
        <sz val="10"/>
        <rFont val="Arial"/>
        <family val="2"/>
      </rPr>
      <t>Éligibilité</t>
    </r>
  </si>
  <si>
    <r>
      <t xml:space="preserve">Yearly ACAP Contributions
</t>
    </r>
    <r>
      <rPr>
        <b/>
        <i/>
        <sz val="10"/>
        <rFont val="Arial"/>
        <family val="2"/>
      </rPr>
      <t>Contributions PAIA Annuelles</t>
    </r>
  </si>
  <si>
    <t>Fedearl funding
Contribution fédérale</t>
  </si>
  <si>
    <t>Provincial and municpal contribution
Contribution fédérale et municipale</t>
  </si>
  <si>
    <r>
      <t xml:space="preserve">Prior to 1997 or unknown year
</t>
    </r>
    <r>
      <rPr>
        <b/>
        <i/>
        <sz val="10"/>
        <rFont val="Arial"/>
        <family val="2"/>
      </rPr>
      <t>Avant 1997 ou année inconnue</t>
    </r>
  </si>
  <si>
    <r>
      <t xml:space="preserve">Initial (Thousands of dollars)
</t>
    </r>
    <r>
      <rPr>
        <b/>
        <i/>
        <sz val="10"/>
        <rFont val="Arial"/>
        <family val="2"/>
      </rPr>
      <t>Initial (Milliers de dollars)</t>
    </r>
  </si>
  <si>
    <r>
      <t xml:space="preserve">Special (Thousands of dollars)
</t>
    </r>
    <r>
      <rPr>
        <b/>
        <i/>
        <sz val="10"/>
        <rFont val="Arial"/>
        <family val="2"/>
      </rPr>
      <t>Spécial (Milliers de dollars)</t>
    </r>
  </si>
  <si>
    <r>
      <t xml:space="preserve">Total (Thousands of dollars)
</t>
    </r>
    <r>
      <rPr>
        <b/>
        <i/>
        <sz val="10"/>
        <rFont val="Arial"/>
        <family val="2"/>
      </rPr>
      <t>Total (Milliers de dollars)</t>
    </r>
  </si>
  <si>
    <r>
      <t>Year / A</t>
    </r>
    <r>
      <rPr>
        <b/>
        <i/>
        <sz val="10"/>
        <rFont val="Arial"/>
        <family val="2"/>
      </rPr>
      <t>nnée</t>
    </r>
  </si>
  <si>
    <t>Years/ Année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</si>
  <si>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</si>
  <si>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</si>
  <si>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</si>
  <si>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</si>
  <si>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</si>
  <si>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</si>
  <si>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</si>
  <si>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</si>
  <si>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</si>
  <si>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</si>
  <si>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1994 to/à 1997</t>
  </si>
  <si>
    <t>Total Federal Share
Part totale du gouvernement fédéral</t>
  </si>
  <si>
    <t>Total Provincial/ Municipal Share
Part totale des gouvernements provinciaux et municipaux</t>
  </si>
  <si>
    <t>Total All Funding / Total tout financement</t>
  </si>
  <si>
    <r>
      <t xml:space="preserve">Municipal &amp; County Funding (thousands of dollars)
</t>
    </r>
    <r>
      <rPr>
        <b/>
        <i/>
        <sz val="10"/>
        <rFont val="Arial"/>
        <family val="2"/>
      </rPr>
      <t>Financement municipal et régional (milliers de dollars)</t>
    </r>
  </si>
  <si>
    <r>
      <t xml:space="preserve">Provincial Funding &amp; Federal Regional Economic Development Agencies
</t>
    </r>
    <r>
      <rPr>
        <b/>
        <i/>
        <sz val="10"/>
        <rFont val="Arial"/>
        <family val="2"/>
      </rPr>
      <t>Financement provincial et fédéral provenant des agences de dévellopement économique régionales</t>
    </r>
  </si>
  <si>
    <t>OAG Code OAG</t>
  </si>
  <si>
    <t>ICAO Code OACI</t>
  </si>
  <si>
    <r>
      <t xml:space="preserve">Transfer
</t>
    </r>
    <r>
      <rPr>
        <b/>
        <i/>
        <sz val="10"/>
        <rFont val="Arial"/>
        <family val="2"/>
      </rPr>
      <t>Transfert</t>
    </r>
  </si>
  <si>
    <t>Tombstone Information
Information de base</t>
  </si>
  <si>
    <t>National Airports Policy
Politique nationale des aéroports</t>
  </si>
  <si>
    <t>Information on Movements
Information sur les mouvements</t>
  </si>
  <si>
    <r>
      <t xml:space="preserve">Essential Services
</t>
    </r>
    <r>
      <rPr>
        <b/>
        <i/>
        <sz val="10"/>
        <color indexed="9"/>
        <rFont val="Arial"/>
        <family val="2"/>
      </rPr>
      <t>Services Essentiels</t>
    </r>
  </si>
  <si>
    <t>Type of Activity
Type d'activité</t>
  </si>
  <si>
    <t>Market Information
Information sur le marché local</t>
  </si>
  <si>
    <t>B-747-400/A340-600</t>
  </si>
  <si>
    <t>Security
Sûreté</t>
  </si>
  <si>
    <t>Financial Information
Information financière</t>
  </si>
  <si>
    <t>Aeronautical Infrastructure &amp; Characteristic
Infrastructure &amp; charactéristiques aéronautiques</t>
  </si>
  <si>
    <r>
      <t xml:space="preserve">Funding Sources
</t>
    </r>
    <r>
      <rPr>
        <b/>
        <i/>
        <sz val="10"/>
        <rFont val="Arial"/>
        <family val="2"/>
      </rPr>
      <t>Sources de finacement</t>
    </r>
  </si>
  <si>
    <t>Aviation Safety
Sécurité aérienne</t>
  </si>
  <si>
    <t>Airport Activities Summary
Sommaire des activités aéroportuaires</t>
  </si>
  <si>
    <r>
      <t>Aerodrome Name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Nom d'aérodrome</t>
    </r>
  </si>
  <si>
    <r>
      <t>Province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Province</t>
    </r>
  </si>
  <si>
    <r>
      <t>National Airport Policy (NAP)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Politique nationale des aéroports (PNA)</t>
    </r>
  </si>
  <si>
    <t>Local Movements
Mouvements locaux</t>
  </si>
  <si>
    <t>Itinerant Movements
Mouvements Itinerants</t>
  </si>
  <si>
    <t>Airport whitin 200 km of a low cost airport (2003)
Aéroport dans un rayon de 200 km d'un aéroport à tarif réduit (2003)</t>
  </si>
  <si>
    <t>Number of Low Cost at the Airport (2005)
Nombre de transporteurs à tarif réduit à l'aéroport (2005)</t>
  </si>
  <si>
    <t>Number of Low Cost at the Airport (2003)
Nombre de transporteurs à tarif réduit à l'aéroport (2003)</t>
  </si>
  <si>
    <r>
      <t>Commercial Mission/Role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Mission/Rôle commercial</t>
    </r>
  </si>
  <si>
    <r>
      <t>Dominant Type of Operation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Type d'opération dominante</t>
    </r>
  </si>
  <si>
    <r>
      <t>% of Dominant Type of Operation</t>
    </r>
    <r>
      <rPr>
        <b/>
        <sz val="10"/>
        <rFont val="Arial"/>
        <family val="2"/>
      </rPr>
      <t xml:space="preserve">
% du t</t>
    </r>
    <r>
      <rPr>
        <b/>
        <i/>
        <sz val="10"/>
        <rFont val="Arial"/>
        <family val="2"/>
      </rPr>
      <t>ype d'opération dominante</t>
    </r>
  </si>
  <si>
    <r>
      <t>Flights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Vols</t>
    </r>
  </si>
  <si>
    <t>Non-Commercial Mission/Role
Mission/Rôle non-commercial</t>
  </si>
  <si>
    <r>
      <t>% of General Aviation</t>
    </r>
    <r>
      <rPr>
        <b/>
        <sz val="10"/>
        <rFont val="Arial"/>
        <family val="2"/>
      </rPr>
      <t xml:space="preserve">
% de </t>
    </r>
    <r>
      <rPr>
        <b/>
        <i/>
        <sz val="10"/>
        <rFont val="Arial"/>
        <family val="2"/>
      </rPr>
      <t>Aviation générale</t>
    </r>
  </si>
  <si>
    <r>
      <t>Flight Training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Formation de vol</t>
    </r>
  </si>
  <si>
    <r>
      <t>Number of certified aerodromes within 200km distance</t>
    </r>
    <r>
      <rPr>
        <b/>
        <sz val="10"/>
        <rFont val="Arial"/>
        <family val="2"/>
      </rPr>
      <t xml:space="preserve">
Nombre d'</t>
    </r>
    <r>
      <rPr>
        <b/>
        <i/>
        <sz val="10"/>
        <rFont val="Arial"/>
        <family val="2"/>
      </rPr>
      <t>aérodromes certifiés dans un rayon de 200km</t>
    </r>
  </si>
  <si>
    <r>
      <t>Within 50 km of a secondary highway</t>
    </r>
    <r>
      <rPr>
        <b/>
        <sz val="10"/>
        <rFont val="Arial"/>
        <family val="2"/>
      </rPr>
      <t xml:space="preserve">
Dans un rayon </t>
    </r>
    <r>
      <rPr>
        <b/>
        <i/>
        <sz val="10"/>
        <rFont val="Arial"/>
        <family val="2"/>
      </rPr>
      <t>50 km d'une route secondaire</t>
    </r>
  </si>
  <si>
    <r>
      <t>North-South (1987)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Nord-Sud (1987)</t>
    </r>
  </si>
  <si>
    <r>
      <t xml:space="preserve">Regional - Type A
</t>
    </r>
    <r>
      <rPr>
        <b/>
        <i/>
        <sz val="10"/>
        <rFont val="Arial"/>
        <family val="2"/>
      </rPr>
      <t>Régional - Type A</t>
    </r>
  </si>
  <si>
    <r>
      <t xml:space="preserve">Regional - Type B
</t>
    </r>
    <r>
      <rPr>
        <b/>
        <i/>
        <sz val="10"/>
        <rFont val="Arial"/>
        <family val="2"/>
      </rPr>
      <t>Régional - Type B</t>
    </r>
  </si>
  <si>
    <r>
      <t xml:space="preserve">Feeder - Type A
</t>
    </r>
    <r>
      <rPr>
        <b/>
        <i/>
        <sz val="10"/>
        <rFont val="Arial"/>
        <family val="2"/>
      </rPr>
      <t>Affluent - Type A</t>
    </r>
  </si>
  <si>
    <r>
      <t xml:space="preserve">Feeder - Type B
</t>
    </r>
    <r>
      <rPr>
        <b/>
        <i/>
        <sz val="10"/>
        <rFont val="Arial"/>
        <family val="2"/>
      </rPr>
      <t>Affluent - Type B</t>
    </r>
  </si>
  <si>
    <r>
      <t xml:space="preserve">Other
</t>
    </r>
    <r>
      <rPr>
        <b/>
        <i/>
        <sz val="10"/>
        <rFont val="Arial"/>
        <family val="2"/>
      </rPr>
      <t>Autre</t>
    </r>
  </si>
  <si>
    <r>
      <t xml:space="preserve">Scheduled
</t>
    </r>
    <r>
      <rPr>
        <b/>
        <i/>
        <sz val="10"/>
        <rFont val="Arial"/>
        <family val="2"/>
      </rPr>
      <t>À horaire</t>
    </r>
  </si>
  <si>
    <r>
      <t xml:space="preserve">Chartered
</t>
    </r>
    <r>
      <rPr>
        <b/>
        <i/>
        <sz val="10"/>
        <rFont val="Arial"/>
        <family val="2"/>
      </rPr>
      <t>Nolisés</t>
    </r>
  </si>
  <si>
    <r>
      <t xml:space="preserve">Ambulance Services
</t>
    </r>
    <r>
      <rPr>
        <b/>
        <i/>
        <sz val="10"/>
        <rFont val="Arial"/>
        <family val="2"/>
      </rPr>
      <t>Services ambulanciers</t>
    </r>
  </si>
  <si>
    <r>
      <t xml:space="preserve">Medivac Services
</t>
    </r>
    <r>
      <rPr>
        <b/>
        <i/>
        <sz val="10"/>
        <rFont val="Arial"/>
        <family val="2"/>
      </rPr>
      <t>Services de Medivac</t>
    </r>
  </si>
  <si>
    <r>
      <t xml:space="preserve">Firefighting Services
</t>
    </r>
    <r>
      <rPr>
        <b/>
        <i/>
        <sz val="10"/>
        <rFont val="Arial"/>
        <family val="2"/>
      </rPr>
      <t>Services d'incendie</t>
    </r>
  </si>
  <si>
    <t>Yellowknife</t>
  </si>
  <si>
    <t>NT</t>
  </si>
  <si>
    <t>NAS/A</t>
  </si>
  <si>
    <t>X</t>
  </si>
  <si>
    <t xml:space="preserve">N </t>
  </si>
  <si>
    <t>Whitehorse International</t>
  </si>
  <si>
    <t>YT</t>
  </si>
  <si>
    <t>N</t>
  </si>
  <si>
    <t>Winnipeg International</t>
  </si>
  <si>
    <t>MB</t>
  </si>
  <si>
    <t>NAS</t>
  </si>
  <si>
    <t>S</t>
  </si>
  <si>
    <t>Victoria International</t>
  </si>
  <si>
    <t>BC</t>
  </si>
  <si>
    <t>Vancouver International</t>
  </si>
  <si>
    <t xml:space="preserve">Thunder Bay </t>
  </si>
  <si>
    <t>ON</t>
  </si>
  <si>
    <t>Sudbury</t>
  </si>
  <si>
    <t xml:space="preserve">St. John's International </t>
  </si>
  <si>
    <t>NL</t>
  </si>
  <si>
    <t>Saint John</t>
  </si>
  <si>
    <t>NB</t>
  </si>
  <si>
    <t>Regina</t>
  </si>
  <si>
    <t>SK</t>
  </si>
  <si>
    <t>Prince George</t>
  </si>
  <si>
    <t>Pierre-Elliott-Trudeau International,(Dorval) Montréal</t>
  </si>
  <si>
    <t>QC</t>
  </si>
  <si>
    <t>Ottawa / Macdonald-Cartier International</t>
  </si>
  <si>
    <t>Moncton/Greater Moncton International</t>
  </si>
  <si>
    <t xml:space="preserve">London </t>
  </si>
  <si>
    <t>Lester B. Pearson International , Toronto</t>
  </si>
  <si>
    <t>Kelowna</t>
  </si>
  <si>
    <t>John G. Diefenbaker, Saskatoon</t>
  </si>
  <si>
    <t xml:space="preserve">Halifax International </t>
  </si>
  <si>
    <t>NS</t>
  </si>
  <si>
    <t>Gander International</t>
  </si>
  <si>
    <t>Fredericton</t>
  </si>
  <si>
    <t>Edmonton International</t>
  </si>
  <si>
    <t>AB</t>
  </si>
  <si>
    <t xml:space="preserve">Charlottetown </t>
  </si>
  <si>
    <t>PE</t>
  </si>
  <si>
    <t>Calgary International</t>
  </si>
  <si>
    <t>Aéroport International Jean-Lesage, Québec</t>
  </si>
  <si>
    <t>Aéroport International de Montréal (Mirabel)</t>
  </si>
  <si>
    <t>PAX</t>
  </si>
  <si>
    <t>Intl</t>
  </si>
  <si>
    <t xml:space="preserve">Yarmouth </t>
  </si>
  <si>
    <t>RG</t>
  </si>
  <si>
    <t>Windsor</t>
  </si>
  <si>
    <t>Williams Lake</t>
  </si>
  <si>
    <t xml:space="preserve">Wabush </t>
  </si>
  <si>
    <t>Val d'Or</t>
  </si>
  <si>
    <t>Uranium City</t>
  </si>
  <si>
    <t>Toronto City Centre (Island)</t>
  </si>
  <si>
    <t>Timmins</t>
  </si>
  <si>
    <t>Thompson</t>
  </si>
  <si>
    <t>The Pas</t>
  </si>
  <si>
    <t>Terrace (Northwest Regional, Terrace-Kitimat)</t>
  </si>
  <si>
    <t>Sydney</t>
  </si>
  <si>
    <t>Stephenville</t>
  </si>
  <si>
    <t>St. Leonard</t>
  </si>
  <si>
    <t xml:space="preserve">St. Anthony </t>
  </si>
  <si>
    <t>Smithers</t>
  </si>
  <si>
    <t>Sept-Îles</t>
  </si>
  <si>
    <t xml:space="preserve">Sault Ste. Marie </t>
  </si>
  <si>
    <t>Sarnia (Chris Hadfield)</t>
  </si>
  <si>
    <t>Rouyn-Noranda</t>
  </si>
  <si>
    <t>Rimouski</t>
  </si>
  <si>
    <t>Red Lake</t>
  </si>
  <si>
    <t>Rainbow Lake</t>
  </si>
  <si>
    <t xml:space="preserve">Quesnel </t>
  </si>
  <si>
    <t>Prince Rupert</t>
  </si>
  <si>
    <t>Prince Albert (Glass Field)</t>
  </si>
  <si>
    <t>Powell River</t>
  </si>
  <si>
    <t>Port Hardy</t>
  </si>
  <si>
    <t>Pickering</t>
  </si>
  <si>
    <t>Penticton</t>
  </si>
  <si>
    <t>Pembroke</t>
  </si>
  <si>
    <t>Peace River</t>
  </si>
  <si>
    <t>Norway House</t>
  </si>
  <si>
    <t xml:space="preserve">North Bay </t>
  </si>
  <si>
    <t>Nanaimo</t>
  </si>
  <si>
    <t>Mont-Joli</t>
  </si>
  <si>
    <t>Miramichi (Chatham)</t>
  </si>
  <si>
    <t>Lynn Lake</t>
  </si>
  <si>
    <t>Lethbridge</t>
  </si>
  <si>
    <t>La Ronge (Barber Field)</t>
  </si>
  <si>
    <t>Kenora</t>
  </si>
  <si>
    <t xml:space="preserve">Kapuskasing </t>
  </si>
  <si>
    <t>Kamloops</t>
  </si>
  <si>
    <t>Havre St-Pierre</t>
  </si>
  <si>
    <t>Hamilton</t>
  </si>
  <si>
    <t>Grande Prairie</t>
  </si>
  <si>
    <t>Goose Bay</t>
  </si>
  <si>
    <t>Gillam</t>
  </si>
  <si>
    <t>Gaspé</t>
  </si>
  <si>
    <t>Fort St. John</t>
  </si>
  <si>
    <t>Fort Nelson</t>
  </si>
  <si>
    <t>Fort McMurray</t>
  </si>
  <si>
    <t xml:space="preserve">Fort Frances Municipal </t>
  </si>
  <si>
    <t>Flin Flon</t>
  </si>
  <si>
    <t xml:space="preserve">Earlton-Timiskaming Regional </t>
  </si>
  <si>
    <t>Dryden Regional</t>
  </si>
  <si>
    <t>Deer Lake</t>
  </si>
  <si>
    <t>Dawson Creek</t>
  </si>
  <si>
    <t>Dauphin (Lt. Col W.G. Billy Baker)</t>
  </si>
  <si>
    <t>Cranbrook</t>
  </si>
  <si>
    <t>Comox</t>
  </si>
  <si>
    <t>Churchill Falls</t>
  </si>
  <si>
    <t xml:space="preserve">Charlo </t>
  </si>
  <si>
    <t>Castlegar</t>
  </si>
  <si>
    <t>Campbell River</t>
  </si>
  <si>
    <t>Brandon Municipal</t>
  </si>
  <si>
    <t>Baie-Comeau</t>
  </si>
  <si>
    <t>Bagotville</t>
  </si>
  <si>
    <t>Alma</t>
  </si>
  <si>
    <t>Abbotsford</t>
  </si>
  <si>
    <t xml:space="preserve">Watson Lake </t>
  </si>
  <si>
    <t>A</t>
  </si>
  <si>
    <t>Resolute Bay</t>
  </si>
  <si>
    <t>NU</t>
  </si>
  <si>
    <t>Norman Wells</t>
  </si>
  <si>
    <t>Iqaluit</t>
  </si>
  <si>
    <t>Inuvik (Mike Zubco)</t>
  </si>
  <si>
    <t>Hay River</t>
  </si>
  <si>
    <t>Fort Smith</t>
  </si>
  <si>
    <t>Fort Simpson</t>
  </si>
  <si>
    <t>Cambridge Bay</t>
  </si>
  <si>
    <t>Yorkton</t>
  </si>
  <si>
    <t>Wiarton</t>
  </si>
  <si>
    <t>Vanderhoof</t>
  </si>
  <si>
    <t>Trois-Rivières</t>
  </si>
  <si>
    <t xml:space="preserve">Tofino </t>
  </si>
  <si>
    <t>Swift Current</t>
  </si>
  <si>
    <t>St-Jean</t>
  </si>
  <si>
    <t>St. Catharines / Niagara District</t>
  </si>
  <si>
    <t>Sherbrooke</t>
  </si>
  <si>
    <t>Salmon Arm (Shuswap Regional)</t>
  </si>
  <si>
    <t>Rivière-du-Loup</t>
  </si>
  <si>
    <t>Red Deer Regional</t>
  </si>
  <si>
    <t>Princeton</t>
  </si>
  <si>
    <t>Oshawa</t>
  </si>
  <si>
    <t>North Battleford (Cameron McIntosh)</t>
  </si>
  <si>
    <t>Midway</t>
  </si>
  <si>
    <t>Lytton</t>
  </si>
  <si>
    <t>Innisfail</t>
  </si>
  <si>
    <t>Gananoque</t>
  </si>
  <si>
    <t>Forestville</t>
  </si>
  <si>
    <t>Emsdale</t>
  </si>
  <si>
    <t>Charlevoix</t>
  </si>
  <si>
    <t>Carp, Ottawa</t>
  </si>
  <si>
    <t>Bonnechere</t>
  </si>
  <si>
    <t>Villeneuve, Edmonton (Satellite )</t>
  </si>
  <si>
    <t>SA</t>
  </si>
  <si>
    <t>St. Hubert, Montréal (Satellite )</t>
  </si>
  <si>
    <t>St. Andrews, Winnipeg (Satellite )</t>
  </si>
  <si>
    <t>Springbank, Calgary (Satellite )</t>
  </si>
  <si>
    <t>Pitt Meadows (Satellite )</t>
  </si>
  <si>
    <r>
      <t xml:space="preserve">Boundary Bay </t>
    </r>
    <r>
      <rPr>
        <i/>
        <sz val="10"/>
        <rFont val="Arial"/>
        <family val="2"/>
      </rPr>
      <t>(Satellite)</t>
    </r>
  </si>
  <si>
    <t>York Landing</t>
  </si>
  <si>
    <t>NN</t>
  </si>
  <si>
    <t>Wunnummin Lake</t>
  </si>
  <si>
    <t>Wrigley</t>
  </si>
  <si>
    <t>Wollanston Lake</t>
  </si>
  <si>
    <t>Winterland</t>
  </si>
  <si>
    <t xml:space="preserve">Williams Harbour </t>
  </si>
  <si>
    <t>Whale Cove</t>
  </si>
  <si>
    <t>Wha Ti</t>
  </si>
  <si>
    <t>Weyburn</t>
  </si>
  <si>
    <t>Wetaskiwin</t>
  </si>
  <si>
    <t>Welland</t>
  </si>
  <si>
    <t>Wekweti (Snare Lake)</t>
  </si>
  <si>
    <t>Webequie</t>
  </si>
  <si>
    <t xml:space="preserve">Wawa </t>
  </si>
  <si>
    <t>Waterville/Kings Co. Municipal</t>
  </si>
  <si>
    <t>Vernon</t>
  </si>
  <si>
    <t>Vermillion</t>
  </si>
  <si>
    <t>Umiujaq</t>
  </si>
  <si>
    <t>Tulita (Fort Norman)</t>
  </si>
  <si>
    <t>Tuktoyaktuk</t>
  </si>
  <si>
    <t>Toronto/Downsview</t>
  </si>
  <si>
    <t>Toronto/Buttonville Municipal</t>
  </si>
  <si>
    <t>Thicket Portage</t>
  </si>
  <si>
    <t>The Pas / Grace Lake</t>
  </si>
  <si>
    <t xml:space="preserve">Texada/Gillies Bay </t>
  </si>
  <si>
    <t>Tête-à-la-Baleine</t>
  </si>
  <si>
    <t>Terrace Bay</t>
  </si>
  <si>
    <t>Tasiujaq</t>
  </si>
  <si>
    <t>Taloyoak</t>
  </si>
  <si>
    <t>Tadoule Lake</t>
  </si>
  <si>
    <t>Swan River</t>
  </si>
  <si>
    <t>Summer Beaver</t>
  </si>
  <si>
    <t>Stratford Municipal</t>
  </si>
  <si>
    <t>Stony Rapids</t>
  </si>
  <si>
    <t>St-Augustin</t>
  </si>
  <si>
    <t>St. Thomas Municipal</t>
  </si>
  <si>
    <t>St. Theresa Point</t>
  </si>
  <si>
    <t>St. Lewis (Fox Harbour)</t>
  </si>
  <si>
    <t xml:space="preserve">South Indian Lake </t>
  </si>
  <si>
    <t>Smith Falls - Montague (Russ Beach)</t>
  </si>
  <si>
    <t>Slave Lake</t>
  </si>
  <si>
    <t>Slate Falls</t>
  </si>
  <si>
    <t>Sioux Lookout</t>
  </si>
  <si>
    <t>Shoal Lake</t>
  </si>
  <si>
    <t>Shamattawa</t>
  </si>
  <si>
    <t>Sanikiluaq</t>
  </si>
  <si>
    <t>Sandy Lake</t>
  </si>
  <si>
    <t>Salluit</t>
  </si>
  <si>
    <t>Sachs Harbour</t>
  </si>
  <si>
    <t>Sachigo Lake</t>
  </si>
  <si>
    <t>Round Lake (Weagamow Lake)</t>
  </si>
  <si>
    <t>Roberval</t>
  </si>
  <si>
    <t xml:space="preserve">Rigolet </t>
  </si>
  <si>
    <t>Repulse Bay</t>
  </si>
  <si>
    <t>Red Sucker Lake</t>
  </si>
  <si>
    <t>Rankin Inlet</t>
  </si>
  <si>
    <t>Rae Lakes</t>
  </si>
  <si>
    <t>Quaqtaq</t>
  </si>
  <si>
    <t xml:space="preserve">Qualicum Beach </t>
  </si>
  <si>
    <t>Qikitarjuaq</t>
  </si>
  <si>
    <t>Puvirnituq</t>
  </si>
  <si>
    <t>Pukatawagan</t>
  </si>
  <si>
    <t>Postville</t>
  </si>
  <si>
    <t>Port-Menier</t>
  </si>
  <si>
    <t>Portage La Prairie/Southport</t>
  </si>
  <si>
    <t>Port Hope Simpson</t>
  </si>
  <si>
    <t>Poplar Hill</t>
  </si>
  <si>
    <t>Pond Inlet</t>
  </si>
  <si>
    <t>Points North Landing</t>
  </si>
  <si>
    <t>Pine Dock</t>
  </si>
  <si>
    <t>Pikwitonei</t>
  </si>
  <si>
    <t>Pikangikum</t>
  </si>
  <si>
    <t>Pickle Lake</t>
  </si>
  <si>
    <t>Peterborough</t>
  </si>
  <si>
    <t>Pelee Island</t>
  </si>
  <si>
    <t>Peawanuck</t>
  </si>
  <si>
    <t>Paulatuk</t>
  </si>
  <si>
    <t>Pangnirtung</t>
  </si>
  <si>
    <t>Oxford House</t>
  </si>
  <si>
    <t>Owen Sound/Billy Bishop Regional</t>
  </si>
  <si>
    <t>Ottawa/Rockcliffe</t>
  </si>
  <si>
    <t>Ottawa/Gatineau</t>
  </si>
  <si>
    <t xml:space="preserve">Orillia-Mara </t>
  </si>
  <si>
    <t xml:space="preserve">Old Crow </t>
  </si>
  <si>
    <t>Ogoki Post</t>
  </si>
  <si>
    <t>North Spirit Lake</t>
  </si>
  <si>
    <t>Natuashish</t>
  </si>
  <si>
    <t>Nanisivik</t>
  </si>
  <si>
    <t xml:space="preserve">Nakina </t>
  </si>
  <si>
    <t xml:space="preserve">Nain </t>
  </si>
  <si>
    <t>Muskrat Dam</t>
  </si>
  <si>
    <t>Montréal/Mascouche</t>
  </si>
  <si>
    <t>Montmagny</t>
  </si>
  <si>
    <t>Medicine Hat</t>
  </si>
  <si>
    <t>Meadow Lake</t>
  </si>
  <si>
    <t>Masset</t>
  </si>
  <si>
    <t>Mary's Harbour</t>
  </si>
  <si>
    <t>Marathon</t>
  </si>
  <si>
    <t>Manning</t>
  </si>
  <si>
    <t>Manitowaning/Manitoulin East Municipal</t>
  </si>
  <si>
    <t>Manitouwadge</t>
  </si>
  <si>
    <t xml:space="preserve">Makkovik </t>
  </si>
  <si>
    <t xml:space="preserve">Mackenzie </t>
  </si>
  <si>
    <t>Lutsel k'e</t>
  </si>
  <si>
    <t>Lloydminster</t>
  </si>
  <si>
    <t>Little Grand Rapids</t>
  </si>
  <si>
    <t>Lansdowne House</t>
  </si>
  <si>
    <t>Langley</t>
  </si>
  <si>
    <t>Lac Brochet</t>
  </si>
  <si>
    <t>La Tabatière</t>
  </si>
  <si>
    <t>La Romaine</t>
  </si>
  <si>
    <t>La Loche</t>
  </si>
  <si>
    <t>La Grande Rivière (LG-2)</t>
  </si>
  <si>
    <t>Kuujjuarapik (Great Whale)</t>
  </si>
  <si>
    <t>Kugluktuk (Coppermine)</t>
  </si>
  <si>
    <t>Kugaaruk (Pelly Bay)</t>
  </si>
  <si>
    <t>Kitchener/Waterloo</t>
  </si>
  <si>
    <t>Kirkland Lake</t>
  </si>
  <si>
    <t>Kingston</t>
  </si>
  <si>
    <t>Kingfisher Lake</t>
  </si>
  <si>
    <t>Kindersley</t>
  </si>
  <si>
    <t>Kimmiruk/Lake Harbour</t>
  </si>
  <si>
    <t>Kégashka</t>
  </si>
  <si>
    <t>Keewaywin</t>
  </si>
  <si>
    <t>Kashechewan</t>
  </si>
  <si>
    <t>Kasabonika</t>
  </si>
  <si>
    <t>Kangirsuk</t>
  </si>
  <si>
    <t>Kangiqsujuaq (Wakeham Bay)</t>
  </si>
  <si>
    <t>Kangiqsualujjuaq (Georges River)</t>
  </si>
  <si>
    <t>Ivujivik</t>
  </si>
  <si>
    <t>Island Lake / Garden Field</t>
  </si>
  <si>
    <t>Iroquois</t>
  </si>
  <si>
    <t>Inukjuak</t>
  </si>
  <si>
    <t>Ilford</t>
  </si>
  <si>
    <t>Île-aux-Grues</t>
  </si>
  <si>
    <t>Île d'entrée</t>
  </si>
  <si>
    <t>Igloolik</t>
  </si>
  <si>
    <t>Hornepayne Municipal</t>
  </si>
  <si>
    <t xml:space="preserve">Hopedale </t>
  </si>
  <si>
    <t>Holman</t>
  </si>
  <si>
    <t>Hinton/Jasper-Hinton</t>
  </si>
  <si>
    <t>High Level</t>
  </si>
  <si>
    <t xml:space="preserve">Hearst Rene Fontaine Municipal </t>
  </si>
  <si>
    <t>Hall Beach</t>
  </si>
  <si>
    <t>Halifax/Shearwater</t>
  </si>
  <si>
    <t>Grand Manan</t>
  </si>
  <si>
    <t>Grand Forks</t>
  </si>
  <si>
    <t>Gods Lake Narrows</t>
  </si>
  <si>
    <t>Goderich</t>
  </si>
  <si>
    <t>Gjoa Haven</t>
  </si>
  <si>
    <t>Gimli Industrial Park</t>
  </si>
  <si>
    <t>Geraldton (Greenstone Regional)</t>
  </si>
  <si>
    <t>Fort Simpson Island</t>
  </si>
  <si>
    <t>Fort Severn</t>
  </si>
  <si>
    <t>Fort Resolution</t>
  </si>
  <si>
    <t>Fort Providence</t>
  </si>
  <si>
    <t>Fort McPherson</t>
  </si>
  <si>
    <t>Fort Liard</t>
  </si>
  <si>
    <t>Fort Hope</t>
  </si>
  <si>
    <t>Fort Good Hope</t>
  </si>
  <si>
    <t>Fort Albany</t>
  </si>
  <si>
    <t>Fond Du Lac</t>
  </si>
  <si>
    <t>Exploits Valley (Botwood)</t>
  </si>
  <si>
    <t>Elliot Lake Municipal</t>
  </si>
  <si>
    <t>Edson</t>
  </si>
  <si>
    <t>Edmonton City Centre (Blatchford Field)(Municipal)</t>
  </si>
  <si>
    <t>Digby</t>
  </si>
  <si>
    <t>Deliné</t>
  </si>
  <si>
    <t>Dawson</t>
  </si>
  <si>
    <t>Cross Lake (Charlie Sinclair Memorial)</t>
  </si>
  <si>
    <t>Cornwall Regional</t>
  </si>
  <si>
    <t>Coral Harbour</t>
  </si>
  <si>
    <t>Collingwood</t>
  </si>
  <si>
    <t xml:space="preserve">Cold Lake Regional </t>
  </si>
  <si>
    <t>Cochrane</t>
  </si>
  <si>
    <t>Clyde River</t>
  </si>
  <si>
    <t>Clarenville</t>
  </si>
  <si>
    <t>Chisasibi</t>
  </si>
  <si>
    <t>Chilliwack</t>
  </si>
  <si>
    <t>Chibougamau/Chapais</t>
  </si>
  <si>
    <t>Chesterfield Inlet</t>
  </si>
  <si>
    <t>Chatham-Kent</t>
  </si>
  <si>
    <t>Charlottetown</t>
  </si>
  <si>
    <t>Chapleau</t>
  </si>
  <si>
    <t>Cat Lake</t>
  </si>
  <si>
    <t xml:space="preserve">Cartwright </t>
  </si>
  <si>
    <t>Cape Dorset</t>
  </si>
  <si>
    <t>Camrose</t>
  </si>
  <si>
    <t>Burlington Airpark</t>
  </si>
  <si>
    <t>Buffalo Narrows</t>
  </si>
  <si>
    <t>Bromont</t>
  </si>
  <si>
    <t>Brochet</t>
  </si>
  <si>
    <t>Brantford</t>
  </si>
  <si>
    <t>Brampton</t>
  </si>
  <si>
    <t>Bonaventure</t>
  </si>
  <si>
    <t>Bloodvein River</t>
  </si>
  <si>
    <t xml:space="preserve">Black Tickle </t>
  </si>
  <si>
    <t>Big Trout Lake</t>
  </si>
  <si>
    <t xml:space="preserve"> </t>
  </si>
  <si>
    <t>Berens River</t>
  </si>
  <si>
    <t>Bella Coola</t>
  </si>
  <si>
    <t>Bella Bella Community  (Campbell Island)</t>
  </si>
  <si>
    <t>Bearskin Lake</t>
  </si>
  <si>
    <t xml:space="preserve">Bathurst Regional </t>
  </si>
  <si>
    <t>Baker Lake</t>
  </si>
  <si>
    <t>Aupaluk</t>
  </si>
  <si>
    <t>Attawapiskat</t>
  </si>
  <si>
    <t>Arviat</t>
  </si>
  <si>
    <t>Angling Lake/Wapekeka</t>
  </si>
  <si>
    <t>Anahim Lake</t>
  </si>
  <si>
    <t>Akulivik</t>
  </si>
  <si>
    <t>2</t>
  </si>
  <si>
    <t>Aklavic</t>
  </si>
  <si>
    <t>Wemindji</t>
  </si>
  <si>
    <t>RM</t>
  </si>
  <si>
    <t>Waskaganish</t>
  </si>
  <si>
    <t>Schefferville</t>
  </si>
  <si>
    <t>Sandspit</t>
  </si>
  <si>
    <t>Natashquan</t>
  </si>
  <si>
    <t xml:space="preserve">Moosonee </t>
  </si>
  <si>
    <t>Lourdes-de-Blanc-Sablon</t>
  </si>
  <si>
    <t>Kuujjuaq</t>
  </si>
  <si>
    <t>Îles-de-la-Madeleine</t>
  </si>
  <si>
    <t>Fort Chipewyan</t>
  </si>
  <si>
    <t>Eastmain River</t>
  </si>
  <si>
    <t xml:space="preserve">Churchill </t>
  </si>
  <si>
    <t>Chevery</t>
  </si>
  <si>
    <t>CORE</t>
  </si>
  <si>
    <t>Boeing 747</t>
  </si>
  <si>
    <t>B747-400</t>
  </si>
  <si>
    <t>L-1011-500</t>
  </si>
  <si>
    <t>HS748</t>
  </si>
  <si>
    <t>ATR42</t>
  </si>
  <si>
    <t>Beech 1900</t>
  </si>
  <si>
    <t>HS 748</t>
  </si>
  <si>
    <t>B 737</t>
  </si>
  <si>
    <t>Hawker Sidley 748</t>
  </si>
  <si>
    <t>Dash 8</t>
  </si>
  <si>
    <t>Shorts 360</t>
  </si>
  <si>
    <t>Citation/King Air 200</t>
  </si>
  <si>
    <t>DHC - 6 ( Twin Otter )</t>
  </si>
  <si>
    <t>Code B</t>
  </si>
  <si>
    <t>King Air</t>
  </si>
  <si>
    <t>DC - 3</t>
  </si>
  <si>
    <t>EMB 110</t>
  </si>
  <si>
    <t>Regional Jet RJ650</t>
  </si>
  <si>
    <t>A380</t>
  </si>
  <si>
    <t>DHC8-300</t>
  </si>
  <si>
    <t>Cessna Citation (C550)</t>
  </si>
  <si>
    <t>DeHaviland Dash 8 Series 300</t>
  </si>
  <si>
    <t>B737</t>
  </si>
  <si>
    <t>Pilatus</t>
  </si>
  <si>
    <t>G-II Code 2</t>
  </si>
  <si>
    <t>Emb 110</t>
  </si>
  <si>
    <t>Dash-8/CL60/CL415</t>
  </si>
  <si>
    <t>DHC-8</t>
  </si>
  <si>
    <t>B737 15/33 and SAAB340 07/25</t>
  </si>
  <si>
    <t>C130H</t>
  </si>
  <si>
    <t>Convair 440</t>
  </si>
  <si>
    <t>Boeing 737 - 200</t>
  </si>
  <si>
    <t>Fairchild Metroliner</t>
  </si>
  <si>
    <t>Metroliner</t>
  </si>
  <si>
    <t>Dash 8 Category</t>
  </si>
  <si>
    <t>DeHavilland Dash 8</t>
  </si>
  <si>
    <t>A-320</t>
  </si>
  <si>
    <t>Twin Otter Category</t>
  </si>
  <si>
    <t>Saab 340</t>
  </si>
  <si>
    <t>DHC-8-300</t>
  </si>
  <si>
    <t>HS-748</t>
  </si>
  <si>
    <t>BE1900</t>
  </si>
  <si>
    <t>Twin Otter</t>
  </si>
  <si>
    <t>Beech 99 category</t>
  </si>
  <si>
    <t>Boeing 737</t>
  </si>
  <si>
    <t>King Air 200 category</t>
  </si>
  <si>
    <t>DH8</t>
  </si>
  <si>
    <t>B727</t>
  </si>
  <si>
    <t>FA28</t>
  </si>
  <si>
    <t>B747</t>
  </si>
  <si>
    <t>DASH-8 / CL601; F-27</t>
  </si>
  <si>
    <t>C-46</t>
  </si>
  <si>
    <t>Hawker Siddley HS748</t>
  </si>
  <si>
    <t>C-130</t>
  </si>
  <si>
    <t>DHC8-200</t>
  </si>
  <si>
    <t>C130/L382</t>
  </si>
  <si>
    <t>BN2A</t>
  </si>
  <si>
    <t>Dash-8 300</t>
  </si>
  <si>
    <t>Piper Navajo</t>
  </si>
  <si>
    <t>Boeing 727</t>
  </si>
  <si>
    <t>DHC-6</t>
  </si>
  <si>
    <t>B767</t>
  </si>
  <si>
    <t>Saab 340A</t>
  </si>
  <si>
    <t>DHC6</t>
  </si>
  <si>
    <t>Boeing 737-700 / DC-3</t>
  </si>
  <si>
    <t>Hawker Siddley 748</t>
  </si>
  <si>
    <t>B727-200</t>
  </si>
  <si>
    <t>DHC8</t>
  </si>
  <si>
    <t>A748</t>
  </si>
  <si>
    <t>Saab 140</t>
  </si>
  <si>
    <t>Jetstream 31 / Beech 1900 D</t>
  </si>
  <si>
    <t>DeHavilland DHC-6</t>
  </si>
  <si>
    <t>Boeing 747-400</t>
  </si>
  <si>
    <t>EMB110</t>
  </si>
  <si>
    <t>B737 Reference code C</t>
  </si>
  <si>
    <t>L382</t>
  </si>
  <si>
    <t>Dash 7</t>
  </si>
  <si>
    <t>F28</t>
  </si>
  <si>
    <t>BE-1900</t>
  </si>
  <si>
    <t>convair 580</t>
  </si>
  <si>
    <t>PATZ</t>
  </si>
  <si>
    <t>Dash 8-300, Twin Otter, Dash 8 ops</t>
  </si>
  <si>
    <t>Convair 580</t>
  </si>
  <si>
    <t>Beechcraft 200</t>
  </si>
  <si>
    <t>Piper  PA-31-T Cheyenne</t>
  </si>
  <si>
    <t>DC-9</t>
  </si>
  <si>
    <t>747-400</t>
  </si>
  <si>
    <t>Cessna 310</t>
  </si>
  <si>
    <t>DeHavilland Dash 8 - Code C</t>
  </si>
  <si>
    <t>Fokker F28</t>
  </si>
  <si>
    <t>Short 360</t>
  </si>
  <si>
    <t>Piper Navaho</t>
  </si>
  <si>
    <t>DeHavilland Dash 8  DHC-8</t>
  </si>
  <si>
    <t>Canadair CL 415</t>
  </si>
  <si>
    <t>A320</t>
  </si>
  <si>
    <t>King air 200</t>
  </si>
  <si>
    <t>ATR-42</t>
  </si>
  <si>
    <t>Cessna Citation</t>
  </si>
  <si>
    <t>Dash 8 and Twin Otter</t>
  </si>
  <si>
    <t>B737, B727 Charter</t>
  </si>
  <si>
    <t>L100-20</t>
  </si>
  <si>
    <t>Embraer Bandeirante EMB110</t>
  </si>
  <si>
    <t>Piper Navajo,Cessna Caravan,DHC 6</t>
  </si>
  <si>
    <t>Dash-8</t>
  </si>
  <si>
    <t>B720</t>
  </si>
  <si>
    <t>B-767</t>
  </si>
  <si>
    <t>Fairchild Metro</t>
  </si>
  <si>
    <t>B737-700</t>
  </si>
  <si>
    <t>DASH 8</t>
  </si>
  <si>
    <t>Hawker Siddeley 748</t>
  </si>
  <si>
    <t>BAE 146</t>
  </si>
  <si>
    <t>Piper PA31 Navajo (Code B)</t>
  </si>
  <si>
    <t>SAAB 340B</t>
  </si>
  <si>
    <t>BE200 King Air</t>
  </si>
  <si>
    <t>Airbus 320</t>
  </si>
  <si>
    <t>Code C</t>
  </si>
  <si>
    <t>Dash-7</t>
  </si>
  <si>
    <t>Global Express</t>
  </si>
  <si>
    <t>CL60</t>
  </si>
  <si>
    <t>B-727-200</t>
  </si>
  <si>
    <t>Boeing 747-400 / A340-600</t>
  </si>
  <si>
    <t>Cessna Citation II</t>
  </si>
  <si>
    <t>DHC-8    ( hs748)</t>
  </si>
  <si>
    <t>Canadair CL215 Waterbomber</t>
  </si>
  <si>
    <t>DH-8</t>
  </si>
  <si>
    <t xml:space="preserve"> General Aviation</t>
  </si>
  <si>
    <t>B737-200</t>
  </si>
  <si>
    <r>
      <t xml:space="preserve">Type of Aircraft Capable of Landing
</t>
    </r>
    <r>
      <rPr>
        <b/>
        <i/>
        <sz val="10"/>
        <rFont val="Arial"/>
        <family val="2"/>
      </rPr>
      <t>Type d'aéronef capable d'atterrir</t>
    </r>
  </si>
  <si>
    <r>
      <t xml:space="preserve">Type of Aircraft Landing at Airport
</t>
    </r>
    <r>
      <rPr>
        <b/>
        <i/>
        <sz val="10"/>
        <rFont val="Arial"/>
        <family val="2"/>
      </rPr>
      <t>Type d'aéronef atterrisant à l'aérodrome</t>
    </r>
  </si>
  <si>
    <t>Transports Canada</t>
  </si>
  <si>
    <t>Calgary Airport Authority</t>
  </si>
  <si>
    <t>Charlottetown Airport Authority Inc.</t>
  </si>
  <si>
    <t>Edmonton Regional Airport Authority</t>
  </si>
  <si>
    <t>Greater Fredericton Airport Authority</t>
  </si>
  <si>
    <t>Gander International Airport Authority</t>
  </si>
  <si>
    <t>Halifax International Airport Authority</t>
  </si>
  <si>
    <t>Saskatoon Airport Authority</t>
  </si>
  <si>
    <t>Transport Canada</t>
  </si>
  <si>
    <t>Greater Toronto Airport Authority</t>
  </si>
  <si>
    <t>Greater London International Airport Authority</t>
  </si>
  <si>
    <t>Greater Moncton Airport Authority Inc</t>
  </si>
  <si>
    <t>Regina Airport Authority</t>
  </si>
  <si>
    <t>Saint John Airport Inc.</t>
  </si>
  <si>
    <t>St. John's International Airport Authority</t>
  </si>
  <si>
    <t>Vancouver International Airport</t>
  </si>
  <si>
    <t>Victoria Airport Authority</t>
  </si>
  <si>
    <t>Sudbury Airport Development Corporation</t>
  </si>
  <si>
    <t>Thunder Bay International Airport Authority Inc.</t>
  </si>
  <si>
    <t>Yukon Government</t>
  </si>
  <si>
    <t>Government of the Northwest Territories, Arctic Airports Division</t>
  </si>
  <si>
    <t>DND</t>
  </si>
  <si>
    <t>The Corporation of the City of Cranbrook</t>
  </si>
  <si>
    <t>Municipalité de Gaspé</t>
  </si>
  <si>
    <t>City of Hamilton</t>
  </si>
  <si>
    <t>Nanaimo Airport Commission</t>
  </si>
  <si>
    <t>City of Quesnel</t>
  </si>
  <si>
    <t>The Corporation of the City of Sarnia</t>
  </si>
  <si>
    <t>Stephenville Airport Corporation Inc</t>
  </si>
  <si>
    <t>Sydney Airport Authority</t>
  </si>
  <si>
    <t>Terrace-Kitimat Airport Society</t>
  </si>
  <si>
    <t>City of Abbotsford</t>
  </si>
  <si>
    <t>District of Campbell River</t>
  </si>
  <si>
    <t>City of Castlegar</t>
  </si>
  <si>
    <t>Kamloops Airport Authority Society</t>
  </si>
  <si>
    <t>County of Lethbridge No. 26</t>
  </si>
  <si>
    <t>The Corporation of the City of North Bay</t>
  </si>
  <si>
    <t>Gov't of Manitoba, Dept. of Highways &amp; Transportation</t>
  </si>
  <si>
    <t>Town of Peace River</t>
  </si>
  <si>
    <t>City of Prince Albert</t>
  </si>
  <si>
    <t>Ville de Rouyn-Noranda</t>
  </si>
  <si>
    <t>Sault Ste. Marie Airport Development Corporation</t>
  </si>
  <si>
    <t>Toronto Port Authority</t>
  </si>
  <si>
    <t>AÉROPORT RÉGIONAL DE VAL-D'OR INC.</t>
  </si>
  <si>
    <t>The Corporation of the City of Windsor</t>
  </si>
  <si>
    <t>Town of The Pas</t>
  </si>
  <si>
    <t>Corporation of The City of Dawson Creek</t>
  </si>
  <si>
    <t>Deer Lake Regional Airport Authority Inc.</t>
  </si>
  <si>
    <t>Corporation of the Town of Dyden</t>
  </si>
  <si>
    <t>Town of Fort Frances</t>
  </si>
  <si>
    <t>Ft. McMurray Regional Airport Commission</t>
  </si>
  <si>
    <r>
      <t xml:space="preserve">Boundary Bay </t>
    </r>
    <r>
      <rPr>
        <i/>
        <sz val="12"/>
        <rFont val="Arial"/>
        <family val="2"/>
      </rPr>
      <t>(Satellite)</t>
    </r>
  </si>
  <si>
    <r>
      <t xml:space="preserve">Aerodrome Name
</t>
    </r>
    <r>
      <rPr>
        <b/>
        <i/>
        <sz val="12"/>
        <rFont val="Arial"/>
        <family val="2"/>
      </rPr>
      <t>Nom d'aérodrome</t>
    </r>
  </si>
  <si>
    <r>
      <t xml:space="preserve">Province
</t>
    </r>
    <r>
      <rPr>
        <b/>
        <i/>
        <sz val="12"/>
        <rFont val="Arial"/>
        <family val="2"/>
      </rPr>
      <t>Province</t>
    </r>
  </si>
  <si>
    <r>
      <t xml:space="preserve">Owner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Propriétaire</t>
    </r>
    <r>
      <rPr>
        <b/>
        <i/>
        <vertAlign val="superscript"/>
        <sz val="12"/>
        <rFont val="Arial"/>
        <family val="2"/>
      </rPr>
      <t xml:space="preserve"> 1</t>
    </r>
  </si>
  <si>
    <r>
      <t>Operator</t>
    </r>
    <r>
      <rPr>
        <b/>
        <vertAlign val="superscript"/>
        <sz val="12"/>
        <rFont val="Arial"/>
        <family val="2"/>
      </rPr>
      <t xml:space="preserve"> 1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Opérateur </t>
    </r>
    <r>
      <rPr>
        <b/>
        <i/>
        <vertAlign val="superscript"/>
        <sz val="12"/>
        <rFont val="Arial"/>
        <family val="2"/>
      </rPr>
      <t>1</t>
    </r>
  </si>
  <si>
    <r>
      <t xml:space="preserve">National Airport Policy (NAP)
</t>
    </r>
    <r>
      <rPr>
        <b/>
        <i/>
        <sz val="12"/>
        <rFont val="Arial"/>
        <family val="2"/>
      </rPr>
      <t>Politique nationale des aéroports (PNA)</t>
    </r>
  </si>
  <si>
    <r>
      <t xml:space="preserve">Flights
</t>
    </r>
    <r>
      <rPr>
        <b/>
        <i/>
        <sz val="12"/>
        <rFont val="Arial"/>
        <family val="2"/>
      </rPr>
      <t>Vols</t>
    </r>
  </si>
  <si>
    <r>
      <t xml:space="preserve">Commercial Mission/Role
</t>
    </r>
    <r>
      <rPr>
        <b/>
        <i/>
        <sz val="12"/>
        <rFont val="Arial"/>
        <family val="2"/>
      </rPr>
      <t>Mission/Rôle commercial</t>
    </r>
  </si>
  <si>
    <r>
      <t xml:space="preserve">Dominant Type of Operation
</t>
    </r>
    <r>
      <rPr>
        <b/>
        <i/>
        <sz val="12"/>
        <rFont val="Arial"/>
        <family val="2"/>
      </rPr>
      <t>Type d'opération dominante</t>
    </r>
  </si>
  <si>
    <r>
      <t xml:space="preserve">% of General Aviation
% de </t>
    </r>
    <r>
      <rPr>
        <b/>
        <i/>
        <sz val="12"/>
        <rFont val="Arial"/>
        <family val="2"/>
      </rPr>
      <t>Aviation générale</t>
    </r>
  </si>
  <si>
    <r>
      <t xml:space="preserve">Essential Services
</t>
    </r>
    <r>
      <rPr>
        <b/>
        <i/>
        <sz val="12"/>
        <color indexed="9"/>
        <rFont val="Arial"/>
        <family val="2"/>
      </rPr>
      <t>Services Essentiels</t>
    </r>
  </si>
  <si>
    <r>
      <t>Number of certified aerodromes within 200km distance
Nombre d'</t>
    </r>
    <r>
      <rPr>
        <b/>
        <i/>
        <sz val="12"/>
        <rFont val="Arial"/>
        <family val="2"/>
      </rPr>
      <t>aérodromes certifiés dans un rayon de 200km</t>
    </r>
  </si>
  <si>
    <r>
      <t xml:space="preserve">Demography 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
Démographie </t>
    </r>
    <r>
      <rPr>
        <b/>
        <vertAlign val="superscript"/>
        <sz val="12"/>
        <rFont val="Arial"/>
        <family val="2"/>
      </rPr>
      <t>6</t>
    </r>
  </si>
  <si>
    <r>
      <t xml:space="preserve">Runway Characteristics </t>
    </r>
    <r>
      <rPr>
        <b/>
        <vertAlign val="superscript"/>
        <sz val="12"/>
        <rFont val="Arial"/>
        <family val="2"/>
      </rPr>
      <t>1-9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Caractéristiques des pistes </t>
    </r>
    <r>
      <rPr>
        <b/>
        <i/>
        <vertAlign val="superscript"/>
        <sz val="12"/>
        <rFont val="Arial"/>
        <family val="2"/>
      </rPr>
      <t>1-9</t>
    </r>
  </si>
  <si>
    <r>
      <t xml:space="preserve">Nav Canada </t>
    </r>
    <r>
      <rPr>
        <b/>
        <vertAlign val="superscript"/>
        <sz val="12"/>
        <color indexed="9"/>
        <rFont val="Arial"/>
        <family val="2"/>
      </rPr>
      <t>4</t>
    </r>
  </si>
  <si>
    <r>
      <t xml:space="preserve">Certified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Certifié </t>
    </r>
    <r>
      <rPr>
        <b/>
        <i/>
        <vertAlign val="superscript"/>
        <sz val="12"/>
        <rFont val="Arial"/>
        <family val="2"/>
      </rPr>
      <t>1</t>
    </r>
  </si>
  <si>
    <r>
      <t xml:space="preserve">Registered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Enregistré </t>
    </r>
    <r>
      <rPr>
        <b/>
        <i/>
        <vertAlign val="superscript"/>
        <sz val="12"/>
        <rFont val="Arial"/>
        <family val="2"/>
      </rPr>
      <t>1</t>
    </r>
  </si>
  <si>
    <r>
      <t xml:space="preserve">Military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Militaire </t>
    </r>
    <r>
      <rPr>
        <b/>
        <i/>
        <vertAlign val="superscript"/>
        <sz val="12"/>
        <rFont val="Arial"/>
        <family val="2"/>
      </rPr>
      <t>1</t>
    </r>
  </si>
  <si>
    <r>
      <t xml:space="preserve">Funding Sources
</t>
    </r>
    <r>
      <rPr>
        <b/>
        <i/>
        <sz val="12"/>
        <rFont val="Arial"/>
        <family val="2"/>
      </rPr>
      <t>Sources de finacement</t>
    </r>
  </si>
  <si>
    <r>
      <t xml:space="preserve">Federal Funding
</t>
    </r>
    <r>
      <rPr>
        <b/>
        <i/>
        <sz val="12"/>
        <rFont val="Arial"/>
        <family val="2"/>
      </rPr>
      <t>Financement Fédéral</t>
    </r>
  </si>
  <si>
    <r>
      <t xml:space="preserve">Scheduled
</t>
    </r>
    <r>
      <rPr>
        <b/>
        <i/>
        <sz val="12"/>
        <rFont val="Arial"/>
        <family val="2"/>
      </rPr>
      <t>À horaire</t>
    </r>
  </si>
  <si>
    <r>
      <t xml:space="preserve">Chartered
</t>
    </r>
    <r>
      <rPr>
        <b/>
        <i/>
        <sz val="12"/>
        <rFont val="Arial"/>
        <family val="2"/>
      </rPr>
      <t>Nolisés</t>
    </r>
  </si>
  <si>
    <r>
      <t xml:space="preserve">Regional - Type A
</t>
    </r>
    <r>
      <rPr>
        <b/>
        <i/>
        <sz val="12"/>
        <rFont val="Arial"/>
        <family val="2"/>
      </rPr>
      <t>Régional - Type A</t>
    </r>
  </si>
  <si>
    <r>
      <t xml:space="preserve">Regional - Type B
</t>
    </r>
    <r>
      <rPr>
        <b/>
        <i/>
        <sz val="12"/>
        <rFont val="Arial"/>
        <family val="2"/>
      </rPr>
      <t>Régional - Type B</t>
    </r>
  </si>
  <si>
    <r>
      <t xml:space="preserve">Feeder - Type A
</t>
    </r>
    <r>
      <rPr>
        <b/>
        <i/>
        <sz val="12"/>
        <rFont val="Arial"/>
        <family val="2"/>
      </rPr>
      <t>Affluent - Type A</t>
    </r>
  </si>
  <si>
    <r>
      <t xml:space="preserve">Feeder - Type B
</t>
    </r>
    <r>
      <rPr>
        <b/>
        <i/>
        <sz val="12"/>
        <rFont val="Arial"/>
        <family val="2"/>
      </rPr>
      <t>Affluent - Type B</t>
    </r>
  </si>
  <si>
    <r>
      <t xml:space="preserve">Other
</t>
    </r>
    <r>
      <rPr>
        <b/>
        <i/>
        <sz val="12"/>
        <rFont val="Arial"/>
        <family val="2"/>
      </rPr>
      <t>Autre</t>
    </r>
  </si>
  <si>
    <r>
      <t xml:space="preserve">Ambulance Services
</t>
    </r>
    <r>
      <rPr>
        <b/>
        <i/>
        <sz val="12"/>
        <rFont val="Arial"/>
        <family val="2"/>
      </rPr>
      <t>Services ambulanciers</t>
    </r>
  </si>
  <si>
    <r>
      <t xml:space="preserve">Medivac Services
</t>
    </r>
    <r>
      <rPr>
        <b/>
        <i/>
        <sz val="12"/>
        <rFont val="Arial"/>
        <family val="2"/>
      </rPr>
      <t>Services de Medivac</t>
    </r>
  </si>
  <si>
    <r>
      <t xml:space="preserve">Firefighting Services
</t>
    </r>
    <r>
      <rPr>
        <b/>
        <i/>
        <sz val="12"/>
        <rFont val="Arial"/>
        <family val="2"/>
      </rPr>
      <t>Services d'incendie</t>
    </r>
  </si>
  <si>
    <r>
      <t xml:space="preserve">Population variation 1996-2001 (%)
</t>
    </r>
    <r>
      <rPr>
        <b/>
        <i/>
        <sz val="12"/>
        <rFont val="Arial"/>
        <family val="2"/>
      </rPr>
      <t>Variation de la population 1996-2001 (%)</t>
    </r>
  </si>
  <si>
    <r>
      <t xml:space="preserve">Provide services to the Native pop.
</t>
    </r>
    <r>
      <rPr>
        <b/>
        <i/>
        <sz val="12"/>
        <rFont val="Arial"/>
        <family val="2"/>
      </rPr>
      <t>Déssert la pop. Autochtone</t>
    </r>
  </si>
  <si>
    <r>
      <t xml:space="preserve">Tower
</t>
    </r>
    <r>
      <rPr>
        <b/>
        <i/>
        <sz val="12"/>
        <rFont val="Arial"/>
        <family val="2"/>
      </rPr>
      <t>Tour</t>
    </r>
  </si>
  <si>
    <r>
      <t xml:space="preserve">FFS
</t>
    </r>
    <r>
      <rPr>
        <b/>
        <i/>
        <sz val="12"/>
        <rFont val="Arial"/>
        <family val="2"/>
      </rPr>
      <t>SVS</t>
    </r>
  </si>
  <si>
    <r>
      <t xml:space="preserve">Small
</t>
    </r>
    <r>
      <rPr>
        <b/>
        <i/>
        <sz val="12"/>
        <rFont val="Arial"/>
        <family val="2"/>
      </rPr>
      <t>Petit</t>
    </r>
  </si>
  <si>
    <r>
      <t xml:space="preserve">89 Airports in ATSC 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89 aéroports du DSPTA </t>
    </r>
    <r>
      <rPr>
        <b/>
        <i/>
        <vertAlign val="superscript"/>
        <sz val="12"/>
        <rFont val="Arial"/>
        <family val="2"/>
      </rPr>
      <t>2</t>
    </r>
  </si>
  <si>
    <r>
      <t xml:space="preserve">C49 Origin
</t>
    </r>
    <r>
      <rPr>
        <b/>
        <i/>
        <sz val="12"/>
        <rFont val="Arial"/>
        <family val="2"/>
      </rPr>
      <t>Origine C49</t>
    </r>
  </si>
  <si>
    <r>
      <t xml:space="preserve">ACAP Recipient </t>
    </r>
    <r>
      <rPr>
        <b/>
        <vertAlign val="superscript"/>
        <sz val="12"/>
        <rFont val="Arial"/>
        <family val="2"/>
      </rPr>
      <t>13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>Récipiendaire d'ACAP</t>
    </r>
    <r>
      <rPr>
        <b/>
        <vertAlign val="superscript"/>
        <sz val="12"/>
        <rFont val="Arial"/>
        <family val="2"/>
      </rPr>
      <t xml:space="preserve"> 13</t>
    </r>
  </si>
  <si>
    <r>
      <t>ACAP Eligibility</t>
    </r>
    <r>
      <rPr>
        <b/>
        <vertAlign val="superscript"/>
        <sz val="12"/>
        <rFont val="Arial"/>
        <family val="2"/>
      </rPr>
      <t xml:space="preserve"> 3</t>
    </r>
    <r>
      <rPr>
        <b/>
        <sz val="12"/>
        <rFont val="Arial"/>
        <family val="2"/>
      </rPr>
      <t xml:space="preserve">
</t>
    </r>
    <r>
      <rPr>
        <b/>
        <i/>
        <sz val="12"/>
        <rFont val="Arial"/>
        <family val="2"/>
      </rPr>
      <t xml:space="preserve">Éligibilité à ACAP </t>
    </r>
    <r>
      <rPr>
        <b/>
        <i/>
        <vertAlign val="superscript"/>
        <sz val="12"/>
        <rFont val="Arial"/>
        <family val="2"/>
      </rPr>
      <t>3</t>
    </r>
  </si>
  <si>
    <r>
      <t xml:space="preserve">Transfer
</t>
    </r>
    <r>
      <rPr>
        <b/>
        <i/>
        <sz val="12"/>
        <rFont val="Arial"/>
        <family val="2"/>
      </rPr>
      <t>Transfert</t>
    </r>
  </si>
  <si>
    <r>
      <t xml:space="preserve">Year of Transfer
</t>
    </r>
    <r>
      <rPr>
        <b/>
        <i/>
        <sz val="12"/>
        <rFont val="Arial"/>
        <family val="2"/>
      </rPr>
      <t>Année du transfert</t>
    </r>
  </si>
  <si>
    <r>
      <t xml:space="preserve">Contribution at Transfer
</t>
    </r>
    <r>
      <rPr>
        <b/>
        <i/>
        <sz val="12"/>
        <rFont val="Arial"/>
        <family val="2"/>
      </rPr>
      <t>Contribution au transfert</t>
    </r>
  </si>
  <si>
    <r>
      <t xml:space="preserve">Initial (Thousands of dollars)
</t>
    </r>
    <r>
      <rPr>
        <b/>
        <i/>
        <sz val="12"/>
        <rFont val="Arial"/>
        <family val="2"/>
      </rPr>
      <t>Initial (Milliers de dollars)</t>
    </r>
  </si>
  <si>
    <r>
      <t xml:space="preserve">Special (Thousands of dollars)
</t>
    </r>
    <r>
      <rPr>
        <b/>
        <i/>
        <sz val="12"/>
        <rFont val="Arial"/>
        <family val="2"/>
      </rPr>
      <t>Spécial (Milliers de dollars)</t>
    </r>
  </si>
  <si>
    <r>
      <t xml:space="preserve">Total (Thousands of dollars)
</t>
    </r>
    <r>
      <rPr>
        <b/>
        <i/>
        <sz val="12"/>
        <rFont val="Arial"/>
        <family val="2"/>
      </rPr>
      <t>Total (Milliers de dollars)</t>
    </r>
  </si>
  <si>
    <t>Airports Capital Assistance Program (ACAP)(Thousands of dollars)
Programme d'aide aux immobilisations aéroportuaires (PAIA) (Milliers de dollars)</t>
  </si>
  <si>
    <t xml:space="preserve"> Federal Share
Part du gouvernement fédéral</t>
  </si>
  <si>
    <t>Provincial/ Municipal Share
Part des gouvernements provinciaux et municipaux</t>
  </si>
  <si>
    <t>Provincial Funding &amp; Federal Regional Economic Development Agencies
Financement provincial et fédéral provenant des agences de dévellopement économique régionales</t>
  </si>
  <si>
    <t>Municipal Financing
Financement municipal</t>
  </si>
  <si>
    <t>Northern Rockies Regional District</t>
  </si>
  <si>
    <t>North Peace Airport Services Ltd.</t>
  </si>
  <si>
    <t>Mil Wing Ops</t>
  </si>
  <si>
    <t>Grande Prairie Airport Commision</t>
  </si>
  <si>
    <t>The Corporation of the Town of Kapuskasing</t>
  </si>
  <si>
    <t>Kenora Airport Authority Inc.</t>
  </si>
  <si>
    <t>Town of La Ronge</t>
  </si>
  <si>
    <t>Miramichi Airport Commission (1993)</t>
  </si>
  <si>
    <t>Corp. of the District of Powell River</t>
  </si>
  <si>
    <t>Prince Rupert Airport Authority</t>
  </si>
  <si>
    <t>The Corporation of the Municipality of Red Lake</t>
  </si>
  <si>
    <t>Ville de Rimouski</t>
  </si>
  <si>
    <t>Town Of Smithers</t>
  </si>
  <si>
    <t>Gov't District of Mystery Lake</t>
  </si>
  <si>
    <t>City of Timmins</t>
  </si>
  <si>
    <t>Province of B.C. / Transport Canada, sub-leased to City of Williams Lake</t>
  </si>
  <si>
    <t>Yarmouth Airport Commission Assoc.</t>
  </si>
  <si>
    <t>City of Flin Flon</t>
  </si>
  <si>
    <t>Ville d'Alma</t>
  </si>
  <si>
    <t>City of Brandon, Brandon Municipal Airport</t>
  </si>
  <si>
    <t>Charlo Regional Airport</t>
  </si>
  <si>
    <t>Churchill Falls (Labrador) Corp. Ltd.</t>
  </si>
  <si>
    <t>City of Dauphin</t>
  </si>
  <si>
    <t>Corporation of the Township of Armstrong</t>
  </si>
  <si>
    <t>Town of Gillam</t>
  </si>
  <si>
    <t>Gore Bay-Manitoulin Airport Commission Inc</t>
  </si>
  <si>
    <t>District of Lynn Lake</t>
  </si>
  <si>
    <t xml:space="preserve">Pembroke &amp; Area Airport Commission </t>
  </si>
  <si>
    <t>Town of Rainbow Lake</t>
  </si>
  <si>
    <t>Northwest Regional Airport Commission</t>
  </si>
  <si>
    <t>Gov't of Saskatchewan, Dept. of Highways &amp; Transportation</t>
  </si>
  <si>
    <t>Larry Stock, Airport Manager</t>
  </si>
  <si>
    <t>St. Andrews Airport Inc.</t>
  </si>
  <si>
    <t>Edmonton Regional Airports Authority</t>
  </si>
  <si>
    <t>Boundary Bay Airport Corporation</t>
  </si>
  <si>
    <t>Pitt Meadows Airport Society</t>
  </si>
  <si>
    <t>The District Municipality of Muskoka</t>
  </si>
  <si>
    <t>City of North Battleford</t>
  </si>
  <si>
    <t>Corporation of the City of Oshawa</t>
  </si>
  <si>
    <t>Red Deer Regional Airport Authority</t>
  </si>
  <si>
    <t>City of Swift Current</t>
  </si>
  <si>
    <t>City of Yorkton</t>
  </si>
  <si>
    <t>District of Salmon Arm</t>
  </si>
  <si>
    <t>Town of Niagara-on-the-Lake</t>
  </si>
  <si>
    <t>Regional Municipality of Ottawa-Carleton</t>
  </si>
  <si>
    <t>Municipalité</t>
  </si>
  <si>
    <t xml:space="preserve"> Emsdale Airport Authority Inc.</t>
  </si>
  <si>
    <t>Ville de Forestville</t>
  </si>
  <si>
    <t>Thousand Island Recreation Avn.</t>
  </si>
  <si>
    <t>Red Deer County</t>
  </si>
  <si>
    <t>Corporation of the Village of Midway</t>
  </si>
  <si>
    <t>Town of Princeton</t>
  </si>
  <si>
    <t>Municipalité de Rivière-du-Loup</t>
  </si>
  <si>
    <t>Sherbrooke Aero Services Inc,</t>
  </si>
  <si>
    <t>Ville de Saint-Jean-sur-Richelieu</t>
  </si>
  <si>
    <t>Alberni-Calyoquot Regional District</t>
  </si>
  <si>
    <t>Ville de Trois-Rivières</t>
  </si>
  <si>
    <t>District of Vanderhoof</t>
  </si>
  <si>
    <t>Wiarton-Kappel Commission</t>
  </si>
  <si>
    <t>Regional Municipality of Wood Buffalo</t>
  </si>
  <si>
    <t>Moosenee Development Area Board</t>
  </si>
  <si>
    <t>GNWT, Dept. of Transportation - Arctic Airports</t>
  </si>
  <si>
    <t>GNWT, Dept. of Transportation, Artic Airports</t>
  </si>
  <si>
    <t>GNWT, Arctic Airports Division</t>
  </si>
  <si>
    <t>Government  of Nunavut</t>
  </si>
  <si>
    <t>Government of the NWT, Airports Division</t>
  </si>
  <si>
    <t>Gov't of Nunavut, Manager Transporation Program</t>
  </si>
  <si>
    <t>Gov't of Nunavut, Dept. of Community Housing &amp; Transportation</t>
  </si>
  <si>
    <t>Government of Yukon</t>
  </si>
  <si>
    <t>Bathurst Regional Airport Commission Inc.</t>
  </si>
  <si>
    <t>Government of Ontario, Ministry of Transportation of Ontario</t>
  </si>
  <si>
    <t>City of Medicine Hat</t>
  </si>
  <si>
    <t>Gov't of Manitoba, Dept. of Transportation &amp; Govt. Services</t>
  </si>
  <si>
    <t>City of Kingston</t>
  </si>
  <si>
    <t>Regional Municipality of Waterloo</t>
  </si>
  <si>
    <t>City of Lloydminster</t>
  </si>
  <si>
    <t>Ville de Roberval</t>
  </si>
  <si>
    <t>Toronto Buttonville Municipal</t>
  </si>
  <si>
    <t>Gov't of Nunavut, Dept of Community Housing and Transportation</t>
  </si>
  <si>
    <t>Ville de Gatineau</t>
  </si>
  <si>
    <t>Town of Sioux Lookout</t>
  </si>
  <si>
    <t>The Government of the Yukon</t>
  </si>
  <si>
    <t>Province of Manitoba</t>
  </si>
  <si>
    <t>Gov't of Nunavut, Manager Transportation Program</t>
  </si>
  <si>
    <t>GNWT, Dept. of Transportation, Arctic Airports</t>
  </si>
  <si>
    <t>Régie aéroportuaire régionale des Cantons de l'est</t>
  </si>
  <si>
    <t>Town of High Level</t>
  </si>
  <si>
    <t>Village of Masset</t>
  </si>
  <si>
    <t>The Municipality of Greenstone</t>
  </si>
  <si>
    <t>Transport Québec</t>
  </si>
  <si>
    <t>Gov't of Nunavut, Dept. of Commmunity Housing &amp; Transportation</t>
  </si>
  <si>
    <t>GNWT, Dept. of Transportation</t>
  </si>
  <si>
    <t>Government of Ontario,  Ministry of Transportation of Ontario</t>
  </si>
  <si>
    <t>Gov't of Manitoba, Dept. of Community Housing &amp; Transportation</t>
  </si>
  <si>
    <t>GNWT, Dept. of Transportation - Regional Superintendent</t>
  </si>
  <si>
    <t>Gov't of Nunavut, Dept of Community Housing &amp; Transportation</t>
  </si>
  <si>
    <t>Government of the Northwest Territories</t>
  </si>
  <si>
    <t>Government of Northwest Territories</t>
  </si>
  <si>
    <t xml:space="preserve">Government of Ontario,  Ministry of Transportation </t>
  </si>
  <si>
    <t>Transports Québec</t>
  </si>
  <si>
    <t>Société de développement de la Baie James</t>
  </si>
  <si>
    <t>Cariboo Regional District</t>
  </si>
  <si>
    <t>Ministry of Transportation</t>
  </si>
  <si>
    <t>Government of Ontario, Ministry of Transportation</t>
  </si>
  <si>
    <t>Province of B.C.</t>
  </si>
  <si>
    <t>Central Coast Regional District</t>
  </si>
  <si>
    <t>Government of Newfoundland and Labrador</t>
  </si>
  <si>
    <t>Brampton Flying Club</t>
  </si>
  <si>
    <t>Corporation of Brantford</t>
  </si>
  <si>
    <t>Gov't of Maintoba, Dept. of Highways &amp; Transportation</t>
  </si>
  <si>
    <t>Paul Kovachik</t>
  </si>
  <si>
    <t>The City of Camrose</t>
  </si>
  <si>
    <t>Government of Newfoundland Labrador</t>
  </si>
  <si>
    <t>Government of Ontario, Ministry of Transportation Ontario</t>
  </si>
  <si>
    <t>Corporation of the Township of Chapleau</t>
  </si>
  <si>
    <t>Municipality of Chatham-Kent</t>
  </si>
  <si>
    <t>Gov't of Nunavut, Dept. of Housing &amp; Transportation</t>
  </si>
  <si>
    <t>Ministère des Transports, dir. transport multimodal</t>
  </si>
  <si>
    <t>District of Chilliwack</t>
  </si>
  <si>
    <t>Clarence Snowboy</t>
  </si>
  <si>
    <t>Government of Newfoundland &amp; Labrador</t>
  </si>
  <si>
    <t>The Corporation of the Town of Cochrane</t>
  </si>
  <si>
    <t>City of Cold Lake</t>
  </si>
  <si>
    <t>Town of Collingwood</t>
  </si>
  <si>
    <t>Township of South Glengarry</t>
  </si>
  <si>
    <t>Municipality of Digby</t>
  </si>
  <si>
    <t>Town of Edson</t>
  </si>
  <si>
    <t>City of Elliot Lake</t>
  </si>
  <si>
    <t>Goventment of Newfoundland &amp; Labrador</t>
  </si>
  <si>
    <t>GNWT, Dept of Transportation</t>
  </si>
  <si>
    <t>Government of the Northwest Territories,  Dept. of Transportation</t>
  </si>
  <si>
    <t>Village of Fort Simpson</t>
  </si>
  <si>
    <t xml:space="preserve">Town of Geraldton </t>
  </si>
  <si>
    <t>Rural Municipality of Gimli</t>
  </si>
  <si>
    <t>Gov't of Nunavut, MgrTransportation Program</t>
  </si>
  <si>
    <t>Municipality of Goderich</t>
  </si>
  <si>
    <t>The Corporation of the City of Grand Forks</t>
  </si>
  <si>
    <t>Village of Grand Manan</t>
  </si>
  <si>
    <t>Canada Lands Corp.</t>
  </si>
  <si>
    <t>Gov't of Nunavut, Dept. of community Housing &amp; Transportation</t>
  </si>
  <si>
    <t>Corporation of the Town of Hearst</t>
  </si>
  <si>
    <t>Yellowhead County</t>
  </si>
  <si>
    <t>Township of Hornepayne</t>
  </si>
  <si>
    <t>Transport Quebec</t>
  </si>
  <si>
    <t>Township of South Dundas</t>
  </si>
  <si>
    <t>Town of Kindersley</t>
  </si>
  <si>
    <t>The Corporation of the Town of Kirkland Lake</t>
  </si>
  <si>
    <t>Nunavut Govt, Mgr Transportation Project</t>
  </si>
  <si>
    <t>Gov't of Saskatchewan, Highways &amp; Transportation</t>
  </si>
  <si>
    <t>Gov't of Manitoba, Highways &amp; Transportation</t>
  </si>
  <si>
    <t>Corp. of the Township of Langley</t>
  </si>
  <si>
    <t>Gov't of Manitoba, Dept of Highways &amp; Transportation</t>
  </si>
  <si>
    <t>District of Mackenzie</t>
  </si>
  <si>
    <t>Corporation of the Township of Manitouwadge</t>
  </si>
  <si>
    <t>Corp. of Town of Northeastern Manitoulin &amp; Islands &amp; Corp. of Township of Assiginack</t>
  </si>
  <si>
    <t>Municipal District of Northern Lights No. 22</t>
  </si>
  <si>
    <t>Corp. of the Town of Marathon</t>
  </si>
  <si>
    <t>Ministère des transports du Québec</t>
  </si>
  <si>
    <t>Ville de Mascouche</t>
  </si>
  <si>
    <t>Province of Newfoundland &amp; Labrador</t>
  </si>
  <si>
    <t>Government of Ontario,  Ministry of Transportation</t>
  </si>
  <si>
    <t>Sunlake Resources Ltd.</t>
  </si>
  <si>
    <t>Canada Science and Technology Museum Corporation</t>
  </si>
  <si>
    <t>City of Owen Sound</t>
  </si>
  <si>
    <t>GNWT, Superintendent</t>
  </si>
  <si>
    <t>Corporation of the Township of Pelee</t>
  </si>
  <si>
    <t>City of Peterborough</t>
  </si>
  <si>
    <t>Gov't of Manitoba, Dept. Highways &amp; Transportation</t>
  </si>
  <si>
    <t>Points North Freight Forwarding Inc.</t>
  </si>
  <si>
    <t>Portage Flying Club</t>
  </si>
  <si>
    <t>Town of Qualicum Beach</t>
  </si>
  <si>
    <t>GNWT, Regional Superintendent</t>
  </si>
  <si>
    <t>Shoal Lake Airport Authority</t>
  </si>
  <si>
    <t>Slave Lake Airport Services Commission</t>
  </si>
  <si>
    <t>Townships of Smith Falls and Montague</t>
  </si>
  <si>
    <t>Municipal</t>
  </si>
  <si>
    <t>Ministère des Transports du Québec</t>
  </si>
  <si>
    <t>Corporation of the City of Stradford</t>
  </si>
  <si>
    <t>Town of Swan River</t>
  </si>
  <si>
    <t>Gov't of Nunavut, ,Mgr Transportation Program</t>
  </si>
  <si>
    <t>Township of Terrace Bay</t>
  </si>
  <si>
    <t>Powell River Regional District</t>
  </si>
  <si>
    <t>Bombardier Inc.</t>
  </si>
  <si>
    <t>Town of Vermilion</t>
  </si>
  <si>
    <t>City of Vernon</t>
  </si>
  <si>
    <t>Waterville Airport Cooperative Ltd.</t>
  </si>
  <si>
    <t>The Corporation of the Township of Michipicoten</t>
  </si>
  <si>
    <t>Welland-Port Colborne Airport Commission</t>
  </si>
  <si>
    <t>City of Wetaskiwin</t>
  </si>
  <si>
    <t>City of Weyburn</t>
  </si>
  <si>
    <t>Gov't of Nunuvut, Dept. of Community Housing &amp; Transportation</t>
  </si>
  <si>
    <r>
      <t xml:space="preserve">Population variation 1996-2001 (%)
</t>
    </r>
    <r>
      <rPr>
        <b/>
        <i/>
        <sz val="10"/>
        <rFont val="Arial"/>
        <family val="2"/>
      </rPr>
      <t>Variation de la population 1996-2001 (%)</t>
    </r>
  </si>
  <si>
    <t>8.0</t>
  </si>
  <si>
    <t>3.0</t>
  </si>
  <si>
    <t>(13.1)</t>
  </si>
  <si>
    <t>14.8</t>
  </si>
  <si>
    <t>(0.8)</t>
  </si>
  <si>
    <t>100.0</t>
  </si>
  <si>
    <t>57.4</t>
  </si>
  <si>
    <t>21.8</t>
  </si>
  <si>
    <t>2.8</t>
  </si>
  <si>
    <t>0</t>
  </si>
  <si>
    <t>(9.0)</t>
  </si>
  <si>
    <t>8.8</t>
  </si>
  <si>
    <t>(5.8)</t>
  </si>
  <si>
    <t>(15.2)</t>
  </si>
  <si>
    <t>3.5</t>
  </si>
  <si>
    <t>4.1</t>
  </si>
  <si>
    <t>(20.9)</t>
  </si>
  <si>
    <t>41.2</t>
  </si>
  <si>
    <t>(4.4)</t>
  </si>
  <si>
    <t>21.3</t>
  </si>
  <si>
    <t>1.1</t>
  </si>
  <si>
    <t>2.0</t>
  </si>
  <si>
    <t>18.6</t>
  </si>
  <si>
    <t>12.1</t>
  </si>
  <si>
    <t>10.1</t>
  </si>
  <si>
    <t>15.8</t>
  </si>
  <si>
    <t>(3.1)</t>
  </si>
  <si>
    <t>0.1</t>
  </si>
  <si>
    <t>8.2</t>
  </si>
  <si>
    <t>2.7</t>
  </si>
  <si>
    <t>6.5</t>
  </si>
  <si>
    <t>0.2</t>
  </si>
  <si>
    <t>(0.4)</t>
  </si>
  <si>
    <t>55.6</t>
  </si>
  <si>
    <t>(2.0)</t>
  </si>
  <si>
    <t>(10.0)</t>
  </si>
  <si>
    <t>4.8</t>
  </si>
  <si>
    <t>(1.8)</t>
  </si>
  <si>
    <t>2.4</t>
  </si>
  <si>
    <t>(10.1)</t>
  </si>
  <si>
    <t>5.3</t>
  </si>
  <si>
    <t>6.6</t>
  </si>
  <si>
    <t>(9.2)</t>
  </si>
  <si>
    <t>(4.3)</t>
  </si>
  <si>
    <t>10.9</t>
  </si>
  <si>
    <t>(10.6)</t>
  </si>
  <si>
    <t>2.9</t>
  </si>
  <si>
    <t>(0.9)</t>
  </si>
  <si>
    <t>6.4</t>
  </si>
  <si>
    <t>(2.4)</t>
  </si>
  <si>
    <t>0.5</t>
  </si>
  <si>
    <t>(13.8)</t>
  </si>
  <si>
    <t>(3.7)</t>
  </si>
  <si>
    <t>(2.8)</t>
  </si>
  <si>
    <t>(3.3)</t>
  </si>
  <si>
    <t>20.4</t>
  </si>
  <si>
    <t>(8.7)</t>
  </si>
  <si>
    <t>(13.0)</t>
  </si>
  <si>
    <t>(6.6)</t>
  </si>
  <si>
    <t>(1.1)</t>
  </si>
  <si>
    <t>13.3</t>
  </si>
  <si>
    <t>8.7</t>
  </si>
  <si>
    <t>2.5</t>
  </si>
  <si>
    <t>(12.0)</t>
  </si>
  <si>
    <t>(72.5)</t>
  </si>
  <si>
    <t>(5.4)</t>
  </si>
  <si>
    <t>(14.8)</t>
  </si>
  <si>
    <t>25.0</t>
  </si>
  <si>
    <t>(13.3)</t>
  </si>
  <si>
    <t>0.7</t>
  </si>
  <si>
    <t>(2.1)</t>
  </si>
  <si>
    <t>10.8</t>
  </si>
  <si>
    <t>(7.5)</t>
  </si>
  <si>
    <t>(14.4)</t>
  </si>
  <si>
    <t>6.7</t>
  </si>
  <si>
    <t>(1.0)</t>
  </si>
  <si>
    <t>(6.4)</t>
  </si>
  <si>
    <t>(9.6)</t>
  </si>
  <si>
    <t>(23.2)</t>
  </si>
  <si>
    <t>9.8</t>
  </si>
  <si>
    <t>9.2</t>
  </si>
  <si>
    <t>(7.9)</t>
  </si>
  <si>
    <t>1.5</t>
  </si>
  <si>
    <t>17.2</t>
  </si>
  <si>
    <t>4.7</t>
  </si>
  <si>
    <t>12.2</t>
  </si>
  <si>
    <t>6.1</t>
  </si>
  <si>
    <t>(4.6)</t>
  </si>
  <si>
    <t>(2.2)</t>
  </si>
  <si>
    <t>11.3</t>
  </si>
  <si>
    <t>(4.7)</t>
  </si>
  <si>
    <t>(5.9)</t>
  </si>
  <si>
    <t>(8.0)</t>
  </si>
  <si>
    <t>9.5</t>
  </si>
  <si>
    <t>(10.2)</t>
  </si>
  <si>
    <t>(7.7)</t>
  </si>
  <si>
    <t>9.3</t>
  </si>
  <si>
    <t>(12.4)</t>
  </si>
  <si>
    <t>24.1</t>
  </si>
  <si>
    <t>3.1</t>
  </si>
  <si>
    <t>1.3</t>
  </si>
  <si>
    <t>9.6</t>
  </si>
  <si>
    <t>11.9</t>
  </si>
  <si>
    <t>10.7</t>
  </si>
  <si>
    <t>42.3</t>
  </si>
  <si>
    <t>9.1</t>
  </si>
  <si>
    <t>21.9</t>
  </si>
  <si>
    <t>1.6</t>
  </si>
  <si>
    <t>22.0</t>
  </si>
  <si>
    <t>0.9</t>
  </si>
  <si>
    <t>(4.1)</t>
  </si>
  <si>
    <t>(8.5)</t>
  </si>
  <si>
    <t>8.6</t>
  </si>
  <si>
    <t>2.3</t>
  </si>
  <si>
    <t>7.6</t>
  </si>
  <si>
    <t>14.9</t>
  </si>
  <si>
    <t>6.9</t>
  </si>
  <si>
    <t>24.9</t>
  </si>
  <si>
    <t>3.8</t>
  </si>
  <si>
    <t>(3.8)</t>
  </si>
  <si>
    <t>(18.4)</t>
  </si>
  <si>
    <t>(32.7)</t>
  </si>
  <si>
    <t>11.5</t>
  </si>
  <si>
    <t>10.6</t>
  </si>
  <si>
    <t>4.6</t>
  </si>
  <si>
    <t>(0.2)</t>
  </si>
  <si>
    <t>(7.8)</t>
  </si>
  <si>
    <t>(5.1)</t>
  </si>
  <si>
    <t>(17.7)</t>
  </si>
  <si>
    <t>0.6</t>
  </si>
  <si>
    <t>(7.0)</t>
  </si>
  <si>
    <t>(3.9)</t>
  </si>
  <si>
    <t>3.7</t>
  </si>
  <si>
    <t>(6.1)</t>
  </si>
  <si>
    <t>(1.9)</t>
  </si>
  <si>
    <t>(51.7)</t>
  </si>
  <si>
    <t>(0.3)</t>
  </si>
  <si>
    <t>(71.9)</t>
  </si>
  <si>
    <t>16.4</t>
  </si>
  <si>
    <t>3.6</t>
  </si>
  <si>
    <t>(73.2)</t>
  </si>
  <si>
    <t>(16.5)</t>
  </si>
  <si>
    <t>(1.7)</t>
  </si>
  <si>
    <t>47.1</t>
  </si>
  <si>
    <t>16.1</t>
  </si>
  <si>
    <t>5.7</t>
  </si>
  <si>
    <t>10.2</t>
  </si>
  <si>
    <t>7.2</t>
  </si>
  <si>
    <t>3.2</t>
  </si>
  <si>
    <t>(4.5)</t>
  </si>
  <si>
    <t>(19.2)</t>
  </si>
  <si>
    <t>(9.5)</t>
  </si>
  <si>
    <t>(4.2)</t>
  </si>
  <si>
    <t>2.1</t>
  </si>
  <si>
    <t>10.3</t>
  </si>
  <si>
    <t>(26.7)</t>
  </si>
  <si>
    <t>(100.0)</t>
  </si>
  <si>
    <t>28.6</t>
  </si>
  <si>
    <t>(13.4)</t>
  </si>
  <si>
    <t>(11.8)</t>
  </si>
  <si>
    <t>(3.63)</t>
  </si>
  <si>
    <t>(0.6)</t>
  </si>
  <si>
    <t>(12.1)</t>
  </si>
  <si>
    <t>(7.6)</t>
  </si>
  <si>
    <t>18.7</t>
  </si>
  <si>
    <t>(2.6)</t>
  </si>
  <si>
    <t>7.0</t>
  </si>
  <si>
    <t>(14.2)</t>
  </si>
  <si>
    <t>5.8</t>
  </si>
  <si>
    <t>(11.4)</t>
  </si>
  <si>
    <t>22.4</t>
  </si>
  <si>
    <t>(6.3)</t>
  </si>
  <si>
    <t>46.7</t>
  </si>
  <si>
    <t>(7.1)</t>
  </si>
  <si>
    <t>45.2</t>
  </si>
  <si>
    <t>(15.6)</t>
  </si>
  <si>
    <t>15.4</t>
  </si>
  <si>
    <t>8.4</t>
  </si>
  <si>
    <t>(5.6)</t>
  </si>
  <si>
    <t>(17.2)</t>
  </si>
  <si>
    <t>19.8</t>
  </si>
  <si>
    <t>(3.0)</t>
  </si>
  <si>
    <t>3.3</t>
  </si>
  <si>
    <t>18.2</t>
  </si>
  <si>
    <t>(3.4)</t>
  </si>
  <si>
    <t>(8.9)</t>
  </si>
  <si>
    <t>1.2</t>
  </si>
  <si>
    <t>(0.7)</t>
  </si>
  <si>
    <t>16.3</t>
  </si>
  <si>
    <t>(9.4)</t>
  </si>
  <si>
    <t>1.8</t>
  </si>
  <si>
    <t>(18.9)</t>
  </si>
  <si>
    <t>(6.0)</t>
  </si>
  <si>
    <t>(12.9)</t>
  </si>
  <si>
    <t>11.1</t>
  </si>
  <si>
    <t>19.4</t>
  </si>
  <si>
    <t>(16.1)</t>
  </si>
  <si>
    <t>(2.5)</t>
  </si>
  <si>
    <t>25.3</t>
  </si>
  <si>
    <t>(1.4)</t>
  </si>
  <si>
    <t>5.1</t>
  </si>
  <si>
    <t>10.5</t>
  </si>
  <si>
    <t>8.5</t>
  </si>
  <si>
    <t>5.4</t>
  </si>
  <si>
    <t>0.0</t>
  </si>
  <si>
    <t>(1.2)</t>
  </si>
  <si>
    <t>(8.2)</t>
  </si>
  <si>
    <t>35.4</t>
  </si>
  <si>
    <t>8.1</t>
  </si>
  <si>
    <t>7.3</t>
  </si>
  <si>
    <t>(10.5)</t>
  </si>
  <si>
    <t>40.3</t>
  </si>
  <si>
    <t>MD11</t>
  </si>
  <si>
    <t>A225</t>
  </si>
  <si>
    <t>A124</t>
  </si>
  <si>
    <t>A343</t>
  </si>
  <si>
    <t>B744</t>
  </si>
  <si>
    <t>SH36</t>
  </si>
  <si>
    <t>A310</t>
  </si>
  <si>
    <t>C130</t>
  </si>
  <si>
    <t>CVLT</t>
  </si>
  <si>
    <t>B190</t>
  </si>
  <si>
    <t>C550</t>
  </si>
  <si>
    <t>A332</t>
  </si>
  <si>
    <t>B722</t>
  </si>
  <si>
    <t>DC3S</t>
  </si>
  <si>
    <t>PA31</t>
  </si>
  <si>
    <t>A319</t>
  </si>
  <si>
    <t>GLEX</t>
  </si>
  <si>
    <t>Gore Bay-Manitoulin</t>
  </si>
  <si>
    <t>Muskoka</t>
  </si>
  <si>
    <t>GLF5</t>
  </si>
  <si>
    <t>BE20</t>
  </si>
  <si>
    <t>BE10</t>
  </si>
  <si>
    <t>CL2P</t>
  </si>
  <si>
    <t>DC87</t>
  </si>
  <si>
    <t>L188</t>
  </si>
  <si>
    <t>DC4</t>
  </si>
  <si>
    <t>F900</t>
  </si>
  <si>
    <t>B721</t>
  </si>
  <si>
    <t>SF34</t>
  </si>
  <si>
    <t>CL2T</t>
  </si>
  <si>
    <t>C750</t>
  </si>
  <si>
    <t>DHC7</t>
  </si>
  <si>
    <t>B732</t>
  </si>
  <si>
    <t>JS31</t>
  </si>
  <si>
    <t>SW4</t>
  </si>
  <si>
    <t>GLF2</t>
  </si>
  <si>
    <t>BE40</t>
  </si>
  <si>
    <t>DCH7</t>
  </si>
  <si>
    <t>DC6</t>
  </si>
  <si>
    <t>DHC6/C560</t>
  </si>
  <si>
    <t>GLF4</t>
  </si>
  <si>
    <t>A333</t>
  </si>
  <si>
    <t>DC10</t>
  </si>
  <si>
    <t>CV88</t>
  </si>
  <si>
    <t>UH1</t>
  </si>
  <si>
    <t>B350</t>
  </si>
  <si>
    <t>H25B</t>
  </si>
  <si>
    <t>C332</t>
  </si>
  <si>
    <t>EH10</t>
  </si>
  <si>
    <t>B130</t>
  </si>
  <si>
    <t>B763</t>
  </si>
  <si>
    <t>C56X</t>
  </si>
  <si>
    <t>L101</t>
  </si>
  <si>
    <t>P28A</t>
  </si>
  <si>
    <t>A130</t>
  </si>
  <si>
    <t>B742</t>
  </si>
  <si>
    <t>A340</t>
  </si>
  <si>
    <t>DH8A</t>
  </si>
  <si>
    <t>C46</t>
  </si>
  <si>
    <t>B462</t>
  </si>
  <si>
    <t>C441</t>
  </si>
  <si>
    <t>O1</t>
  </si>
  <si>
    <t>B74D</t>
  </si>
  <si>
    <t>PC12</t>
  </si>
  <si>
    <t>MD83</t>
  </si>
  <si>
    <t>B762</t>
  </si>
  <si>
    <t>S61</t>
  </si>
  <si>
    <t>A346</t>
  </si>
  <si>
    <t>BA46</t>
  </si>
  <si>
    <t>H47</t>
  </si>
  <si>
    <t>S76</t>
  </si>
  <si>
    <t>B734</t>
  </si>
  <si>
    <r>
      <t xml:space="preserve">Certified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Certifié </t>
    </r>
    <r>
      <rPr>
        <b/>
        <i/>
        <vertAlign val="superscript"/>
        <sz val="10"/>
        <rFont val="Arial"/>
        <family val="2"/>
      </rPr>
      <t>1</t>
    </r>
  </si>
  <si>
    <r>
      <t xml:space="preserve">Registered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Enregistré </t>
    </r>
    <r>
      <rPr>
        <b/>
        <i/>
        <vertAlign val="superscript"/>
        <sz val="10"/>
        <rFont val="Arial"/>
        <family val="2"/>
      </rPr>
      <t>1</t>
    </r>
  </si>
  <si>
    <r>
      <t xml:space="preserve">Military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Militaire </t>
    </r>
    <r>
      <rPr>
        <b/>
        <i/>
        <vertAlign val="superscript"/>
        <sz val="10"/>
        <rFont val="Arial"/>
        <family val="2"/>
      </rPr>
      <t>1</t>
    </r>
  </si>
  <si>
    <r>
      <t xml:space="preserve">Certified to Registered (1994 - 2004) </t>
    </r>
    <r>
      <rPr>
        <b/>
        <vertAlign val="super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Certifié à enregistré (1994-2004) </t>
    </r>
    <r>
      <rPr>
        <b/>
        <i/>
        <vertAlign val="superscript"/>
        <sz val="10"/>
        <rFont val="Arial"/>
        <family val="2"/>
      </rPr>
      <t>10</t>
    </r>
  </si>
  <si>
    <r>
      <t xml:space="preserve">ARASS </t>
    </r>
    <r>
      <rPr>
        <b/>
        <vertAlign val="superscript"/>
        <sz val="10"/>
        <rFont val="Arial"/>
        <family val="2"/>
      </rPr>
      <t xml:space="preserve">1
</t>
    </r>
    <r>
      <rPr>
        <b/>
        <i/>
        <sz val="10"/>
        <rFont val="Arial"/>
        <family val="2"/>
      </rPr>
      <t>SNARA</t>
    </r>
    <r>
      <rPr>
        <b/>
        <i/>
        <vertAlign val="superscript"/>
        <sz val="10"/>
        <rFont val="Arial"/>
        <family val="2"/>
      </rPr>
      <t xml:space="preserve"> 1</t>
    </r>
  </si>
  <si>
    <r>
      <t>Reason Certified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Raison Certifié </t>
    </r>
    <r>
      <rPr>
        <b/>
        <i/>
        <vertAlign val="superscript"/>
        <sz val="10"/>
        <rFont val="Arial"/>
        <family val="2"/>
      </rPr>
      <t>1</t>
    </r>
  </si>
  <si>
    <r>
      <t xml:space="preserve">Owner Category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Catégorie de propriétaire </t>
    </r>
    <r>
      <rPr>
        <b/>
        <i/>
        <vertAlign val="superscript"/>
        <sz val="10"/>
        <rFont val="Arial"/>
        <family val="2"/>
      </rPr>
      <t>1</t>
    </r>
  </si>
  <si>
    <r>
      <t xml:space="preserve">Owner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Propriétaire</t>
    </r>
    <r>
      <rPr>
        <b/>
        <i/>
        <vertAlign val="superscript"/>
        <sz val="10"/>
        <rFont val="Arial"/>
        <family val="2"/>
      </rPr>
      <t xml:space="preserve"> 1</t>
    </r>
  </si>
  <si>
    <r>
      <t>Operator</t>
    </r>
    <r>
      <rPr>
        <b/>
        <vertAlign val="superscript"/>
        <sz val="10"/>
        <rFont val="Arial"/>
        <family val="2"/>
      </rPr>
      <t xml:space="preserve"> 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Opérateur </t>
    </r>
    <r>
      <rPr>
        <b/>
        <i/>
        <vertAlign val="superscript"/>
        <sz val="10"/>
        <rFont val="Arial"/>
        <family val="2"/>
      </rPr>
      <t>1</t>
    </r>
  </si>
  <si>
    <r>
      <t xml:space="preserve">Runway Characteristics </t>
    </r>
    <r>
      <rPr>
        <b/>
        <vertAlign val="superscript"/>
        <sz val="10"/>
        <rFont val="Arial"/>
        <family val="2"/>
      </rPr>
      <t>1-9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Caractéristiques des pistes </t>
    </r>
    <r>
      <rPr>
        <b/>
        <i/>
        <vertAlign val="superscript"/>
        <sz val="10"/>
        <rFont val="Arial"/>
        <family val="2"/>
      </rPr>
      <t>1-9</t>
    </r>
  </si>
  <si>
    <r>
      <t xml:space="preserve">Flights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Vols </t>
    </r>
    <r>
      <rPr>
        <b/>
        <i/>
        <vertAlign val="superscript"/>
        <sz val="10"/>
        <rFont val="Arial"/>
        <family val="2"/>
      </rPr>
      <t>3</t>
    </r>
  </si>
  <si>
    <r>
      <t xml:space="preserve">Sector </t>
    </r>
    <r>
      <rPr>
        <b/>
        <vertAlign val="superscript"/>
        <sz val="10"/>
        <rFont val="Arial"/>
        <family val="2"/>
      </rPr>
      <t>3-4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Secteur </t>
    </r>
    <r>
      <rPr>
        <b/>
        <i/>
        <vertAlign val="superscript"/>
        <sz val="10"/>
        <rFont val="Arial"/>
        <family val="2"/>
      </rPr>
      <t>3-4</t>
    </r>
  </si>
  <si>
    <r>
      <t xml:space="preserve">Type of Operation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Type d'opération </t>
    </r>
    <r>
      <rPr>
        <b/>
        <i/>
        <vertAlign val="superscript"/>
        <sz val="10"/>
        <rFont val="Arial"/>
        <family val="2"/>
      </rPr>
      <t>4</t>
    </r>
  </si>
  <si>
    <r>
      <t xml:space="preserve">Movements Variation 1996-2001 </t>
    </r>
    <r>
      <rPr>
        <b/>
        <vertAlign val="superscript"/>
        <sz val="10"/>
        <rFont val="Arial"/>
        <family val="2"/>
      </rPr>
      <t xml:space="preserve">5
</t>
    </r>
    <r>
      <rPr>
        <b/>
        <i/>
        <sz val="10"/>
        <rFont val="Arial"/>
        <family val="2"/>
      </rPr>
      <t xml:space="preserve">Variation des mouvements 1996-2001 </t>
    </r>
    <r>
      <rPr>
        <b/>
        <i/>
        <vertAlign val="superscript"/>
        <sz val="10"/>
        <rFont val="Arial"/>
        <family val="2"/>
      </rPr>
      <t>5</t>
    </r>
  </si>
  <si>
    <r>
      <t xml:space="preserve">Inter-links 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Inter-liens </t>
    </r>
    <r>
      <rPr>
        <b/>
        <i/>
        <vertAlign val="superscript"/>
        <sz val="10"/>
        <rFont val="Arial"/>
        <family val="2"/>
      </rPr>
      <t>4</t>
    </r>
  </si>
  <si>
    <r>
      <t xml:space="preserve">Demography 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
Démographie </t>
    </r>
    <r>
      <rPr>
        <b/>
        <vertAlign val="superscript"/>
        <sz val="10"/>
        <rFont val="Arial"/>
        <family val="2"/>
      </rPr>
      <t>6</t>
    </r>
  </si>
  <si>
    <r>
      <t xml:space="preserve">Geography
</t>
    </r>
    <r>
      <rPr>
        <b/>
        <i/>
        <sz val="10"/>
        <rFont val="Arial"/>
        <family val="2"/>
      </rPr>
      <t>Géographie</t>
    </r>
  </si>
  <si>
    <r>
      <t xml:space="preserve"># of Runways
</t>
    </r>
    <r>
      <rPr>
        <b/>
        <i/>
        <sz val="10"/>
        <rFont val="Arial"/>
        <family val="2"/>
      </rPr>
      <t># de pistes</t>
    </r>
  </si>
  <si>
    <r>
      <t xml:space="preserve">Runway Surface
</t>
    </r>
    <r>
      <rPr>
        <b/>
        <i/>
        <sz val="10"/>
        <rFont val="Arial"/>
        <family val="2"/>
      </rPr>
      <t>Surface de piste</t>
    </r>
  </si>
  <si>
    <r>
      <t xml:space="preserve">Length (ft)
</t>
    </r>
    <r>
      <rPr>
        <b/>
        <i/>
        <sz val="10"/>
        <rFont val="Arial"/>
        <family val="2"/>
      </rPr>
      <t>Longeur (pd)</t>
    </r>
  </si>
  <si>
    <r>
      <t xml:space="preserve">Width (ft)
</t>
    </r>
    <r>
      <rPr>
        <b/>
        <i/>
        <sz val="10"/>
        <rFont val="Arial"/>
        <family val="2"/>
      </rPr>
      <t>Largeur (pd)</t>
    </r>
  </si>
  <si>
    <r>
      <t xml:space="preserve">Critical Aircraft </t>
    </r>
    <r>
      <rPr>
        <b/>
        <vertAlign val="superscript"/>
        <sz val="10"/>
        <rFont val="Arial"/>
        <family val="2"/>
      </rPr>
      <t>11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Aéronef Critique </t>
    </r>
    <r>
      <rPr>
        <b/>
        <i/>
        <vertAlign val="superscript"/>
        <sz val="10"/>
        <rFont val="Arial"/>
        <family val="2"/>
      </rPr>
      <t>11</t>
    </r>
  </si>
  <si>
    <r>
      <t xml:space="preserve">Domestic
</t>
    </r>
    <r>
      <rPr>
        <b/>
        <i/>
        <sz val="10"/>
        <rFont val="Arial"/>
        <family val="2"/>
      </rPr>
      <t>Domestique</t>
    </r>
  </si>
  <si>
    <r>
      <t xml:space="preserve">Transborder
</t>
    </r>
    <r>
      <rPr>
        <b/>
        <i/>
        <sz val="10"/>
        <rFont val="Arial"/>
        <family val="2"/>
      </rPr>
      <t>Transfrontalier</t>
    </r>
  </si>
  <si>
    <r>
      <t xml:space="preserve">Other International
</t>
    </r>
    <r>
      <rPr>
        <b/>
        <i/>
        <sz val="10"/>
        <rFont val="Arial"/>
        <family val="2"/>
      </rPr>
      <t>Autre International</t>
    </r>
  </si>
  <si>
    <r>
      <t xml:space="preserve">(% Mouvement per Type of Operation by Aerodrome)
</t>
    </r>
    <r>
      <rPr>
        <i/>
        <sz val="9"/>
        <rFont val="Arial"/>
        <family val="2"/>
      </rPr>
      <t>(% Mouvements par type d'opération par aérodrome)</t>
    </r>
  </si>
  <si>
    <r>
      <t>4% to/</t>
    </r>
    <r>
      <rPr>
        <b/>
        <i/>
        <sz val="10"/>
        <rFont val="Arial"/>
        <family val="2"/>
      </rPr>
      <t>à</t>
    </r>
    <r>
      <rPr>
        <b/>
        <sz val="10"/>
        <rFont val="Arial"/>
        <family val="2"/>
      </rPr>
      <t xml:space="preserve">  6.9%</t>
    </r>
  </si>
  <si>
    <r>
      <t xml:space="preserve"> 7% to/</t>
    </r>
    <r>
      <rPr>
        <b/>
        <i/>
        <sz val="10"/>
        <rFont val="Arial"/>
        <family val="2"/>
      </rPr>
      <t>à</t>
    </r>
    <r>
      <rPr>
        <b/>
        <sz val="10"/>
        <rFont val="Arial"/>
        <family val="2"/>
      </rPr>
      <t xml:space="preserve"> 9.9%</t>
    </r>
  </si>
  <si>
    <r>
      <t xml:space="preserve">10% and more / </t>
    </r>
    <r>
      <rPr>
        <b/>
        <i/>
        <sz val="10"/>
        <rFont val="Arial"/>
        <family val="2"/>
      </rPr>
      <t>10% et plus</t>
    </r>
  </si>
  <si>
    <r>
      <t xml:space="preserve">NAS / </t>
    </r>
    <r>
      <rPr>
        <b/>
        <i/>
        <sz val="10"/>
        <rFont val="Arial"/>
        <family val="2"/>
      </rPr>
      <t>SNA</t>
    </r>
  </si>
  <si>
    <r>
      <t>Regional/</t>
    </r>
    <r>
      <rPr>
        <b/>
        <i/>
        <sz val="10"/>
        <rFont val="Arial"/>
        <family val="2"/>
      </rPr>
      <t>Local</t>
    </r>
  </si>
  <si>
    <r>
      <t xml:space="preserve">Small / </t>
    </r>
    <r>
      <rPr>
        <b/>
        <i/>
        <sz val="10"/>
        <rFont val="Arial"/>
        <family val="2"/>
      </rPr>
      <t>Petit</t>
    </r>
  </si>
  <si>
    <r>
      <t xml:space="preserve">Remote / </t>
    </r>
    <r>
      <rPr>
        <b/>
        <i/>
        <sz val="10"/>
        <rFont val="Arial"/>
        <family val="2"/>
      </rPr>
      <t>Éloignés</t>
    </r>
  </si>
  <si>
    <r>
      <t xml:space="preserve">Arctic / </t>
    </r>
    <r>
      <rPr>
        <b/>
        <i/>
        <sz val="10"/>
        <rFont val="Arial"/>
        <family val="2"/>
      </rPr>
      <t>Artique</t>
    </r>
  </si>
  <si>
    <r>
      <t xml:space="preserve">NON-NAP / </t>
    </r>
    <r>
      <rPr>
        <b/>
        <i/>
        <sz val="10"/>
        <rFont val="Arial"/>
        <family val="2"/>
      </rPr>
      <t>NON-PNA</t>
    </r>
  </si>
  <si>
    <r>
      <t xml:space="preserve">Tower
</t>
    </r>
    <r>
      <rPr>
        <b/>
        <i/>
        <sz val="10"/>
        <rFont val="Arial"/>
        <family val="2"/>
      </rPr>
      <t>Tour</t>
    </r>
  </si>
  <si>
    <r>
      <t xml:space="preserve">FFS
</t>
    </r>
    <r>
      <rPr>
        <b/>
        <i/>
        <sz val="10"/>
        <rFont val="Arial"/>
        <family val="2"/>
      </rPr>
      <t>SVS</t>
    </r>
  </si>
  <si>
    <r>
      <t xml:space="preserve">Small
</t>
    </r>
    <r>
      <rPr>
        <b/>
        <i/>
        <sz val="10"/>
        <rFont val="Arial"/>
        <family val="2"/>
      </rPr>
      <t>Petit</t>
    </r>
  </si>
  <si>
    <r>
      <t xml:space="preserve">89 Airports in ATSC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89 aéroports du DSPTA </t>
    </r>
    <r>
      <rPr>
        <b/>
        <i/>
        <vertAlign val="superscript"/>
        <sz val="10"/>
        <rFont val="Arial"/>
        <family val="2"/>
      </rPr>
      <t>2</t>
    </r>
  </si>
  <si>
    <r>
      <t xml:space="preserve">C49 Origin
</t>
    </r>
    <r>
      <rPr>
        <b/>
        <i/>
        <sz val="10"/>
        <rFont val="Arial"/>
        <family val="2"/>
      </rPr>
      <t>Origine C49</t>
    </r>
  </si>
  <si>
    <t>Airport Improvement Charge</t>
  </si>
  <si>
    <r>
      <t xml:space="preserve">ACAP Recipient </t>
    </r>
    <r>
      <rPr>
        <b/>
        <vertAlign val="superscript"/>
        <sz val="10"/>
        <rFont val="Arial"/>
        <family val="2"/>
      </rPr>
      <t>13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Récipiendaire d'ACAP</t>
    </r>
    <r>
      <rPr>
        <b/>
        <vertAlign val="superscript"/>
        <sz val="10"/>
        <rFont val="Arial"/>
        <family val="2"/>
      </rPr>
      <t xml:space="preserve"> 13</t>
    </r>
  </si>
  <si>
    <r>
      <t>ACAP Eligibility</t>
    </r>
    <r>
      <rPr>
        <b/>
        <vertAlign val="superscript"/>
        <sz val="10"/>
        <rFont val="Arial"/>
        <family val="2"/>
      </rPr>
      <t xml:space="preserve"> 3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Éligibilité à ACAP </t>
    </r>
    <r>
      <rPr>
        <b/>
        <i/>
        <vertAlign val="superscript"/>
        <sz val="10"/>
        <rFont val="Arial"/>
        <family val="2"/>
      </rPr>
      <t>3</t>
    </r>
  </si>
  <si>
    <r>
      <t xml:space="preserve">Population variation 1996-2001
</t>
    </r>
    <r>
      <rPr>
        <b/>
        <i/>
        <sz val="10"/>
        <rFont val="Arial"/>
        <family val="2"/>
      </rPr>
      <t>Variation de la population 1996-2001</t>
    </r>
  </si>
  <si>
    <r>
      <t xml:space="preserve">Provide services to the Native pop.
</t>
    </r>
    <r>
      <rPr>
        <b/>
        <i/>
        <sz val="10"/>
        <rFont val="Arial"/>
        <family val="2"/>
      </rPr>
      <t>Déssert la pop. Autochtone</t>
    </r>
  </si>
  <si>
    <r>
      <t xml:space="preserve">Aerodromes within distance (km) </t>
    </r>
    <r>
      <rPr>
        <b/>
        <vertAlign val="superscript"/>
        <sz val="10"/>
        <rFont val="Arial"/>
        <family val="2"/>
      </rPr>
      <t>14</t>
    </r>
    <r>
      <rPr>
        <b/>
        <sz val="10"/>
        <rFont val="Arial"/>
        <family val="2"/>
      </rPr>
      <t xml:space="preserve">
A</t>
    </r>
    <r>
      <rPr>
        <b/>
        <i/>
        <sz val="10"/>
        <rFont val="Arial"/>
        <family val="2"/>
      </rPr>
      <t xml:space="preserve">aérodromes reliées par leur distance (km) </t>
    </r>
    <r>
      <rPr>
        <b/>
        <i/>
        <vertAlign val="superscript"/>
        <sz val="10"/>
        <rFont val="Arial"/>
        <family val="2"/>
      </rPr>
      <t>14</t>
    </r>
  </si>
  <si>
    <r>
      <t>Over 50 km of a primary highway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
Plus de </t>
    </r>
    <r>
      <rPr>
        <b/>
        <i/>
        <sz val="10"/>
        <rFont val="Arial"/>
        <family val="2"/>
      </rPr>
      <t xml:space="preserve">50 km d'une autoroute </t>
    </r>
    <r>
      <rPr>
        <b/>
        <i/>
        <vertAlign val="superscript"/>
        <sz val="10"/>
        <rFont val="Arial"/>
        <family val="2"/>
      </rPr>
      <t>8</t>
    </r>
  </si>
  <si>
    <r>
      <t>Over 50 km of a secondary highway</t>
    </r>
    <r>
      <rPr>
        <b/>
        <vertAlign val="superscript"/>
        <sz val="10"/>
        <rFont val="Arial"/>
        <family val="2"/>
      </rPr>
      <t>8</t>
    </r>
    <r>
      <rPr>
        <b/>
        <sz val="10"/>
        <rFont val="Arial"/>
        <family val="2"/>
      </rPr>
      <t xml:space="preserve">
Plus de </t>
    </r>
    <r>
      <rPr>
        <b/>
        <i/>
        <sz val="10"/>
        <rFont val="Arial"/>
        <family val="2"/>
      </rPr>
      <t xml:space="preserve">50 km d'une route secondaire </t>
    </r>
    <r>
      <rPr>
        <b/>
        <i/>
        <vertAlign val="superscript"/>
        <sz val="10"/>
        <rFont val="Arial"/>
        <family val="2"/>
      </rPr>
      <t>8</t>
    </r>
  </si>
  <si>
    <r>
      <t xml:space="preserve">Latitude (North / </t>
    </r>
    <r>
      <rPr>
        <b/>
        <i/>
        <sz val="10"/>
        <rFont val="Arial"/>
        <family val="2"/>
      </rPr>
      <t xml:space="preserve">Nord) </t>
    </r>
    <r>
      <rPr>
        <b/>
        <i/>
        <vertAlign val="superscript"/>
        <sz val="10"/>
        <rFont val="Arial"/>
        <family val="2"/>
      </rPr>
      <t>9</t>
    </r>
  </si>
  <si>
    <r>
      <t xml:space="preserve">Longitude (West / </t>
    </r>
    <r>
      <rPr>
        <b/>
        <i/>
        <sz val="10"/>
        <rFont val="Arial"/>
        <family val="2"/>
      </rPr>
      <t xml:space="preserve">Ouest) </t>
    </r>
    <r>
      <rPr>
        <b/>
        <i/>
        <vertAlign val="superscript"/>
        <sz val="10"/>
        <rFont val="Arial"/>
        <family val="2"/>
      </rPr>
      <t>9</t>
    </r>
  </si>
  <si>
    <t>0-200</t>
  </si>
  <si>
    <t>201-400</t>
  </si>
  <si>
    <t>401-600</t>
  </si>
  <si>
    <t>601-800</t>
  </si>
  <si>
    <t>801-1000</t>
  </si>
  <si>
    <t>1000+</t>
  </si>
  <si>
    <t>Total</t>
  </si>
  <si>
    <r>
      <t>Certified
C</t>
    </r>
    <r>
      <rPr>
        <b/>
        <i/>
        <sz val="10"/>
        <rFont val="Arial"/>
        <family val="2"/>
      </rPr>
      <t>ertifié</t>
    </r>
  </si>
  <si>
    <r>
      <t xml:space="preserve">Registered
</t>
    </r>
    <r>
      <rPr>
        <b/>
        <i/>
        <sz val="10"/>
        <rFont val="Arial"/>
        <family val="2"/>
      </rPr>
      <t>Enregistré</t>
    </r>
  </si>
  <si>
    <r>
      <t xml:space="preserve">NAP / </t>
    </r>
    <r>
      <rPr>
        <b/>
        <i/>
        <sz val="10"/>
        <rFont val="Arial"/>
        <family val="2"/>
      </rPr>
      <t>NPA</t>
    </r>
  </si>
  <si>
    <r>
      <t xml:space="preserve">Asphalt
</t>
    </r>
    <r>
      <rPr>
        <b/>
        <i/>
        <sz val="10"/>
        <rFont val="Arial"/>
        <family val="2"/>
      </rPr>
      <t>Asphalte</t>
    </r>
  </si>
  <si>
    <r>
      <t xml:space="preserve">Gravel 
</t>
    </r>
    <r>
      <rPr>
        <b/>
        <i/>
        <sz val="10"/>
        <rFont val="Arial"/>
        <family val="2"/>
      </rPr>
      <t>Gravier</t>
    </r>
  </si>
  <si>
    <r>
      <t xml:space="preserve">Turf
</t>
    </r>
    <r>
      <rPr>
        <b/>
        <i/>
        <sz val="10"/>
        <rFont val="Arial"/>
        <family val="2"/>
      </rPr>
      <t>Gazon</t>
    </r>
  </si>
  <si>
    <r>
      <t xml:space="preserve">NAS
</t>
    </r>
    <r>
      <rPr>
        <b/>
        <i/>
        <sz val="10"/>
        <rFont val="Arial"/>
        <family val="2"/>
      </rPr>
      <t>SAN</t>
    </r>
  </si>
  <si>
    <r>
      <t xml:space="preserve">Regional/Local
</t>
    </r>
    <r>
      <rPr>
        <b/>
        <i/>
        <sz val="10"/>
        <rFont val="Arial"/>
        <family val="2"/>
      </rPr>
      <t>Régional/Local</t>
    </r>
  </si>
  <si>
    <r>
      <t xml:space="preserve">Remote/Arctic
</t>
    </r>
    <r>
      <rPr>
        <b/>
        <i/>
        <sz val="10"/>
        <rFont val="Arial"/>
        <family val="2"/>
      </rPr>
      <t>Régions éloignées/Artiques</t>
    </r>
  </si>
  <si>
    <t>YYT</t>
  </si>
  <si>
    <t>CYYT</t>
  </si>
  <si>
    <t>Int.</t>
  </si>
  <si>
    <t>Class(e) VI</t>
  </si>
  <si>
    <t>Ç</t>
  </si>
  <si>
    <t>È</t>
  </si>
  <si>
    <t>YQB</t>
  </si>
  <si>
    <t>CYQB</t>
  </si>
  <si>
    <t>Aéroport de Québec inc.</t>
  </si>
  <si>
    <t>Class(e) VI *</t>
  </si>
  <si>
    <t>YQX</t>
  </si>
  <si>
    <t>CYQX</t>
  </si>
  <si>
    <t>Class(e) VI*</t>
  </si>
  <si>
    <t>YMX</t>
  </si>
  <si>
    <t>CYMX</t>
  </si>
  <si>
    <t>Aéroport de Montréal (ADM)</t>
  </si>
  <si>
    <t>6</t>
  </si>
  <si>
    <t>YYC</t>
  </si>
  <si>
    <t>CYYC</t>
  </si>
  <si>
    <t>YUL</t>
  </si>
  <si>
    <t>CYUL</t>
  </si>
  <si>
    <t>8</t>
  </si>
  <si>
    <t>YYJ</t>
  </si>
  <si>
    <t>CYYJ</t>
  </si>
  <si>
    <t>YWG</t>
  </si>
  <si>
    <t>CYWG</t>
  </si>
  <si>
    <t>Winnipeg Airports Authority Inc.</t>
  </si>
  <si>
    <t>Class(e) V*</t>
  </si>
  <si>
    <t>YHZ</t>
  </si>
  <si>
    <t>CYHZ</t>
  </si>
  <si>
    <t>YQM</t>
  </si>
  <si>
    <t>CYQM</t>
  </si>
  <si>
    <t>YOW</t>
  </si>
  <si>
    <t>CYOW</t>
  </si>
  <si>
    <t>Ottawa Macdonald-Cartier International Airport Authority</t>
  </si>
  <si>
    <t>YVR</t>
  </si>
  <si>
    <t>CYVR</t>
  </si>
  <si>
    <t>YEG</t>
  </si>
  <si>
    <t>CYEG</t>
  </si>
  <si>
    <t>YYZ</t>
  </si>
  <si>
    <t>CYYZ</t>
  </si>
  <si>
    <t>YXY</t>
  </si>
  <si>
    <t>CYXY</t>
  </si>
  <si>
    <t>YLW</t>
  </si>
  <si>
    <t>CYLW</t>
  </si>
  <si>
    <t>City of Kelowna</t>
  </si>
  <si>
    <t>YXE</t>
  </si>
  <si>
    <t>CYXE</t>
  </si>
  <si>
    <t>C</t>
  </si>
  <si>
    <t>YQR</t>
  </si>
  <si>
    <t>CYQR</t>
  </si>
  <si>
    <t>YXU</t>
  </si>
  <si>
    <t>CYXU</t>
  </si>
  <si>
    <t>YQT</t>
  </si>
  <si>
    <t>CYQT</t>
  </si>
  <si>
    <t>YXS</t>
  </si>
  <si>
    <t>CYXS</t>
  </si>
  <si>
    <t>Prince George Airport Authority</t>
  </si>
  <si>
    <t>7 405
5 631
4 415</t>
  </si>
  <si>
    <t>150
150
75</t>
  </si>
  <si>
    <t>Class(e)  VI</t>
  </si>
  <si>
    <t>YZF</t>
  </si>
  <si>
    <t>CYZF</t>
  </si>
  <si>
    <t>YFC</t>
  </si>
  <si>
    <t>CYFC</t>
  </si>
  <si>
    <t>YSJ</t>
  </si>
  <si>
    <t>CYSJ</t>
  </si>
  <si>
    <t>Class(e) V</t>
  </si>
  <si>
    <t>YYG</t>
  </si>
  <si>
    <t>CYYG</t>
  </si>
  <si>
    <t>YSB</t>
  </si>
  <si>
    <t>CYSB</t>
  </si>
  <si>
    <t>YBG</t>
  </si>
  <si>
    <t>CYBG</t>
  </si>
  <si>
    <t>YZV</t>
  </si>
  <si>
    <t>CYZV</t>
  </si>
  <si>
    <t>TRANSPORTS CANADA</t>
  </si>
  <si>
    <t xml:space="preserve">Class(e) VI </t>
  </si>
  <si>
    <t>9</t>
  </si>
  <si>
    <t>18</t>
  </si>
  <si>
    <t>YAY</t>
  </si>
  <si>
    <t>CYAY</t>
  </si>
  <si>
    <t>Class(e) III</t>
  </si>
  <si>
    <t>YJT</t>
  </si>
  <si>
    <t>CYJT</t>
  </si>
  <si>
    <t>YXC</t>
  </si>
  <si>
    <t>CYXC</t>
  </si>
  <si>
    <t>YGP</t>
  </si>
  <si>
    <t>CYGP</t>
  </si>
  <si>
    <t>Class(e) IV</t>
  </si>
  <si>
    <t>YCD</t>
  </si>
  <si>
    <t>CYCD</t>
  </si>
  <si>
    <t>YQZ</t>
  </si>
  <si>
    <t>CYQZ</t>
  </si>
  <si>
    <t>YXT</t>
  </si>
  <si>
    <t>CYXT</t>
  </si>
  <si>
    <t>YQQ</t>
  </si>
  <si>
    <t>CYQQ</t>
  </si>
  <si>
    <t>YHM</t>
  </si>
  <si>
    <t>CYHM</t>
  </si>
  <si>
    <t>TradePort International Corporation</t>
  </si>
  <si>
    <t>YQY</t>
  </si>
  <si>
    <t>CYQY</t>
  </si>
  <si>
    <t>YZR</t>
  </si>
  <si>
    <t>CYZR</t>
  </si>
  <si>
    <t>Scottsdale Aviation Inc.</t>
  </si>
  <si>
    <t>YUY</t>
  </si>
  <si>
    <t>CYUY</t>
  </si>
  <si>
    <t>5</t>
  </si>
  <si>
    <t>YXX</t>
  </si>
  <si>
    <t>CYXX</t>
  </si>
  <si>
    <t>YBC</t>
  </si>
  <si>
    <t>CYBC</t>
  </si>
  <si>
    <t>M.R.C. Manicouagan</t>
  </si>
  <si>
    <t>16</t>
  </si>
  <si>
    <t>7</t>
  </si>
  <si>
    <t>YBL</t>
  </si>
  <si>
    <t>CYBL</t>
  </si>
  <si>
    <t>YCG</t>
  </si>
  <si>
    <t>CYCG</t>
  </si>
  <si>
    <t>YKA</t>
  </si>
  <si>
    <t>CYKA</t>
  </si>
  <si>
    <t>Kamloops Airport Ltd.</t>
  </si>
  <si>
    <t>YQL</t>
  </si>
  <si>
    <t>CYQL</t>
  </si>
  <si>
    <t>YYY</t>
  </si>
  <si>
    <t>CYYY</t>
  </si>
  <si>
    <t>YPA</t>
  </si>
  <si>
    <t>CYPA</t>
  </si>
  <si>
    <t>YAM</t>
  </si>
  <si>
    <t>CYAM</t>
  </si>
  <si>
    <t xml:space="preserve">Sault Ste. Marie Airport Development Corporation </t>
  </si>
  <si>
    <t>YTZ</t>
  </si>
  <si>
    <t>CYTZ</t>
  </si>
  <si>
    <t>YVO</t>
  </si>
  <si>
    <t>CYVO</t>
  </si>
  <si>
    <t>4</t>
  </si>
  <si>
    <t>11</t>
  </si>
  <si>
    <t>YQG</t>
  </si>
  <si>
    <t>CYQG</t>
  </si>
  <si>
    <t>Serco Aviation Services Inc.</t>
  </si>
  <si>
    <t>YYB</t>
  </si>
  <si>
    <t>CYYB</t>
  </si>
  <si>
    <t>North Bay Jack Garland Airport Corporation</t>
  </si>
  <si>
    <t>YNE</t>
  </si>
  <si>
    <t>CYNE</t>
  </si>
  <si>
    <t>YPE</t>
  </si>
  <si>
    <t>CYPE</t>
  </si>
  <si>
    <t xml:space="preserve">X
</t>
  </si>
  <si>
    <t xml:space="preserve">
X</t>
  </si>
  <si>
    <t>YYF</t>
  </si>
  <si>
    <t>CYYF</t>
  </si>
  <si>
    <t>YQD</t>
  </si>
  <si>
    <t>CYQD</t>
  </si>
  <si>
    <t>YYR</t>
  </si>
  <si>
    <t>CYYR</t>
  </si>
  <si>
    <t>YXK</t>
  </si>
  <si>
    <t>CYXK</t>
  </si>
  <si>
    <t>YWK</t>
  </si>
  <si>
    <t>CYWK</t>
  </si>
  <si>
    <t>YXJ</t>
  </si>
  <si>
    <t>CYXJ</t>
  </si>
  <si>
    <t>YQK</t>
  </si>
  <si>
    <t>CYQK</t>
  </si>
  <si>
    <t>YDQ</t>
  </si>
  <si>
    <t>CYDQ</t>
  </si>
  <si>
    <t>YDF</t>
  </si>
  <si>
    <t>CYDF</t>
  </si>
  <si>
    <t>YHD</t>
  </si>
  <si>
    <t>CYHD</t>
  </si>
  <si>
    <t>Corporation of the Town of Dryden</t>
  </si>
  <si>
    <t>YAG</t>
  </si>
  <si>
    <t>CYAG</t>
  </si>
  <si>
    <t>YMM</t>
  </si>
  <si>
    <t>CYMM</t>
  </si>
  <si>
    <t>YYE</t>
  </si>
  <si>
    <t>CYYE</t>
  </si>
  <si>
    <t>YQU</t>
  </si>
  <si>
    <t>CYQU</t>
  </si>
  <si>
    <t>City of Grande Prairie</t>
  </si>
  <si>
    <t>YYU</t>
  </si>
  <si>
    <t>CYYU</t>
  </si>
  <si>
    <t>YVC</t>
  </si>
  <si>
    <t>CYVC</t>
  </si>
  <si>
    <t>YZT</t>
  </si>
  <si>
    <t>CYZT</t>
  </si>
  <si>
    <t>YPW</t>
  </si>
  <si>
    <t>CYPW</t>
  </si>
  <si>
    <t>Class(e) II</t>
  </si>
  <si>
    <t>YPR</t>
  </si>
  <si>
    <t>CYPR</t>
  </si>
  <si>
    <t>YRL</t>
  </si>
  <si>
    <t>CYRL</t>
  </si>
  <si>
    <t>Thunder Bay Airport Services</t>
  </si>
  <si>
    <t>YYD</t>
  </si>
  <si>
    <t>CYYD</t>
  </si>
  <si>
    <t>YTH</t>
  </si>
  <si>
    <t>CYTH</t>
  </si>
  <si>
    <t>YTS</t>
  </si>
  <si>
    <t>CYTS</t>
  </si>
  <si>
    <t>YWL</t>
  </si>
  <si>
    <t>CYWL</t>
  </si>
  <si>
    <t>City of Williams Lake</t>
  </si>
  <si>
    <t>YQI</t>
  </si>
  <si>
    <t>CYQI</t>
  </si>
  <si>
    <t>YCH</t>
  </si>
  <si>
    <t>CYCH</t>
  </si>
  <si>
    <t>YFO</t>
  </si>
  <si>
    <t>CYFO</t>
  </si>
  <si>
    <t>YGV</t>
  </si>
  <si>
    <t>CYGV</t>
  </si>
  <si>
    <t>Municipalité de Havre-St-Pierre</t>
  </si>
  <si>
    <t>YBR</t>
  </si>
  <si>
    <t>CYBR</t>
  </si>
  <si>
    <t>YDN</t>
  </si>
  <si>
    <t>CYDN</t>
  </si>
  <si>
    <t>YTF</t>
  </si>
  <si>
    <t>CYTF</t>
  </si>
  <si>
    <t>Aéroport d'Alma Inc</t>
  </si>
  <si>
    <t>1</t>
  </si>
  <si>
    <t>YCL</t>
  </si>
  <si>
    <t>CYCL</t>
  </si>
  <si>
    <t>ZUM</t>
  </si>
  <si>
    <t>CZUM</t>
  </si>
  <si>
    <t>Class(e)V</t>
  </si>
  <si>
    <t>YGX</t>
  </si>
  <si>
    <t>CYGX</t>
  </si>
  <si>
    <t>YZE</t>
  </si>
  <si>
    <t>CYZE</t>
  </si>
  <si>
    <t>YYL</t>
  </si>
  <si>
    <t>CYYL</t>
  </si>
  <si>
    <t>YTA</t>
  </si>
  <si>
    <t>CYTA</t>
  </si>
  <si>
    <t xml:space="preserve">Pembroke &amp; Area Airport Commision </t>
  </si>
  <si>
    <t>YBE</t>
  </si>
  <si>
    <t>CYBE</t>
  </si>
  <si>
    <t>YXR</t>
  </si>
  <si>
    <t>CYXR</t>
  </si>
  <si>
    <t>Township of Armstong</t>
  </si>
  <si>
    <t>YOP</t>
  </si>
  <si>
    <t>CYOP</t>
  </si>
  <si>
    <t>YSL</t>
  </si>
  <si>
    <t>CYSL</t>
  </si>
  <si>
    <t>St. Leonard Airport Inc.</t>
  </si>
  <si>
    <t>YQA</t>
  </si>
  <si>
    <t>CYQA</t>
  </si>
  <si>
    <t>YQW</t>
  </si>
  <si>
    <t>CYQW</t>
  </si>
  <si>
    <t>YQF</t>
  </si>
  <si>
    <t>CYQF</t>
  </si>
  <si>
    <t>YQV</t>
  </si>
  <si>
    <t>CYQV</t>
  </si>
  <si>
    <t>YOO</t>
  </si>
  <si>
    <t>CYOO</t>
  </si>
  <si>
    <t>Dash 8-300, Twin Otter &amp;limited Dash 8 ops</t>
  </si>
  <si>
    <t>YYN</t>
  </si>
  <si>
    <t>CYYN</t>
  </si>
  <si>
    <t>YSN</t>
  </si>
  <si>
    <t>CZAM</t>
  </si>
  <si>
    <t>YCM</t>
  </si>
  <si>
    <t>CYSN</t>
  </si>
  <si>
    <t>Niagara District Airport Commission</t>
  </si>
  <si>
    <t>YRI</t>
  </si>
  <si>
    <t>CYRI</t>
  </si>
  <si>
    <t>10</t>
  </si>
  <si>
    <t>YSC</t>
  </si>
  <si>
    <t>CYSC</t>
  </si>
  <si>
    <t>YRQ</t>
  </si>
  <si>
    <t>CYRQ</t>
  </si>
  <si>
    <t>Corp. régionale de l'aéroport de Trois-Rivières</t>
  </si>
  <si>
    <t>YRP</t>
  </si>
  <si>
    <t>CYRP</t>
  </si>
  <si>
    <t>West Carleton Airport Authority</t>
  </si>
  <si>
    <t>YML</t>
  </si>
  <si>
    <t>CYML</t>
  </si>
  <si>
    <t>-</t>
  </si>
  <si>
    <t>CYJN</t>
  </si>
  <si>
    <t>Class(e) I</t>
  </si>
  <si>
    <t>YAZ</t>
  </si>
  <si>
    <t>CYAZ</t>
  </si>
  <si>
    <t>Alberni-Clayoquot Regional District</t>
  </si>
  <si>
    <t>CAU4</t>
  </si>
  <si>
    <t>YFE</t>
  </si>
  <si>
    <t>CYFE</t>
  </si>
  <si>
    <t>CYDC</t>
  </si>
  <si>
    <t>YVV</t>
  </si>
  <si>
    <t>CYVV</t>
  </si>
  <si>
    <t>CNA4</t>
  </si>
  <si>
    <t>CNN8</t>
  </si>
  <si>
    <t>CEM4</t>
  </si>
  <si>
    <t>CYLY</t>
  </si>
  <si>
    <t>CBM6</t>
  </si>
  <si>
    <t>YHU</t>
  </si>
  <si>
    <t>CYHU</t>
  </si>
  <si>
    <t>7 840
3 920
2 800</t>
  </si>
  <si>
    <t>150
100
150</t>
  </si>
  <si>
    <t>YBW</t>
  </si>
  <si>
    <t>CYBW</t>
  </si>
  <si>
    <t>YAV</t>
  </si>
  <si>
    <t>CYAV</t>
  </si>
  <si>
    <t>Piper Navajo, Cessna Caravan &amp; DHC 6</t>
  </si>
  <si>
    <t>CZVL</t>
  </si>
  <si>
    <t>YPK</t>
  </si>
  <si>
    <t>CYPK</t>
  </si>
  <si>
    <t>ZBB</t>
  </si>
  <si>
    <t>CZBB</t>
  </si>
  <si>
    <t>Boundary Bay  Airport Corporation</t>
  </si>
  <si>
    <t>YVP</t>
  </si>
  <si>
    <t>CYVP</t>
  </si>
  <si>
    <t>Administration Régionale Kativik Regional Government</t>
  </si>
  <si>
    <t>3</t>
  </si>
  <si>
    <t>YGR</t>
  </si>
  <si>
    <t>CYGR</t>
  </si>
  <si>
    <t>D</t>
  </si>
  <si>
    <t>YYQ</t>
  </si>
  <si>
    <t>CYYQ</t>
  </si>
  <si>
    <t>YMO</t>
  </si>
  <si>
    <t>CYMO</t>
  </si>
  <si>
    <t>Moosonee  Development Area Board</t>
  </si>
  <si>
    <t>YNA</t>
  </si>
  <si>
    <t>CYNA</t>
  </si>
  <si>
    <t>Municipalité de Natashquan</t>
  </si>
  <si>
    <t>YZP</t>
  </si>
  <si>
    <t>CYZP</t>
  </si>
  <si>
    <t>YKL</t>
  </si>
  <si>
    <t>CYKL</t>
  </si>
  <si>
    <t>Société Aéroportuaire de Schefferville</t>
  </si>
  <si>
    <t>13</t>
  </si>
  <si>
    <t>YPY</t>
  </si>
  <si>
    <t>CYPY</t>
  </si>
  <si>
    <t>YKQ</t>
  </si>
  <si>
    <t>CYKQ</t>
  </si>
  <si>
    <t>Waskaganish Band Council</t>
  </si>
  <si>
    <t>YBX</t>
  </si>
  <si>
    <t>CYBX</t>
  </si>
  <si>
    <t>YHR</t>
  </si>
  <si>
    <t>CYHR</t>
  </si>
  <si>
    <t>Municipalité de la Côte Nord du Golfe St-Laurent</t>
  </si>
  <si>
    <t>ZEM</t>
  </si>
  <si>
    <t>CZEM</t>
  </si>
  <si>
    <t>Eastmain River Band Council</t>
  </si>
  <si>
    <t>YNC</t>
  </si>
  <si>
    <t>CYNC</t>
  </si>
  <si>
    <t>Wemindji Band Council</t>
  </si>
  <si>
    <t>YHY</t>
  </si>
  <si>
    <t>CYHY</t>
  </si>
  <si>
    <t>YFS</t>
  </si>
  <si>
    <t>CYFS</t>
  </si>
  <si>
    <t>Airport Manager, Bill Dempsey</t>
  </si>
  <si>
    <t>YSM</t>
  </si>
  <si>
    <t>CYSM</t>
  </si>
  <si>
    <t>Bill Hval, Airport Manager</t>
  </si>
  <si>
    <t>YEV</t>
  </si>
  <si>
    <t>CYEV</t>
  </si>
  <si>
    <t>GNWT, Dept. of Transportaion</t>
  </si>
  <si>
    <t>YFB</t>
  </si>
  <si>
    <t>CYFB</t>
  </si>
  <si>
    <t>YVQ</t>
  </si>
  <si>
    <t>CYVQ</t>
  </si>
  <si>
    <t>Dan Michaud, Airport Manager</t>
  </si>
  <si>
    <t>YQH</t>
  </si>
  <si>
    <t>CYQH</t>
  </si>
  <si>
    <t>Government of Yukon, Aviation &amp; Marine Branch</t>
  </si>
  <si>
    <t>YCB</t>
  </si>
  <si>
    <t>CYCB</t>
  </si>
  <si>
    <t>YRB</t>
  </si>
  <si>
    <t>CYRB</t>
  </si>
  <si>
    <t>YXH</t>
  </si>
  <si>
    <t>CYXH</t>
  </si>
  <si>
    <t>YIV</t>
  </si>
  <si>
    <t>CYIV</t>
  </si>
  <si>
    <t>YST</t>
  </si>
  <si>
    <t>CYST</t>
  </si>
  <si>
    <t>ZBF</t>
  </si>
  <si>
    <t>CZBF</t>
  </si>
  <si>
    <t>YXD</t>
  </si>
  <si>
    <t>CYXD</t>
  </si>
  <si>
    <t>The City of Edmonton</t>
  </si>
  <si>
    <t>YRJ</t>
  </si>
  <si>
    <t>CYRJ</t>
  </si>
  <si>
    <t>YKZ</t>
  </si>
  <si>
    <t>CYKZ</t>
  </si>
  <si>
    <t>Toronto Airways Limited</t>
  </si>
  <si>
    <t>YFH</t>
  </si>
  <si>
    <t>CYFH</t>
  </si>
  <si>
    <t>Ministry of Transportation of Ontario</t>
  </si>
  <si>
    <t>YGK</t>
  </si>
  <si>
    <t>CYGK</t>
  </si>
  <si>
    <t>YKF</t>
  </si>
  <si>
    <t>CYKF</t>
  </si>
  <si>
    <t>YLL</t>
  </si>
  <si>
    <t>CYLL</t>
  </si>
  <si>
    <t>YEK</t>
  </si>
  <si>
    <t>CYEK</t>
  </si>
  <si>
    <t>YXP</t>
  </si>
  <si>
    <t>CYXP</t>
  </si>
  <si>
    <t>ZBM</t>
  </si>
  <si>
    <t>CZBM</t>
  </si>
  <si>
    <t>Aéroport Bromont</t>
  </si>
  <si>
    <t>YND</t>
  </si>
  <si>
    <t>CYND</t>
  </si>
  <si>
    <t>La Corporation Aéroport de Gatineau</t>
  </si>
  <si>
    <t>YBV</t>
  </si>
  <si>
    <t>CYBV</t>
  </si>
  <si>
    <t>YDA</t>
  </si>
  <si>
    <t>CYDA</t>
  </si>
  <si>
    <t>YGO</t>
  </si>
  <si>
    <t>CYGO</t>
  </si>
  <si>
    <t>YOJ</t>
  </si>
  <si>
    <t>CYOJ</t>
  </si>
  <si>
    <t>ZMT</t>
  </si>
  <si>
    <t>XZMT</t>
  </si>
  <si>
    <t>YOH</t>
  </si>
  <si>
    <t>CYOH</t>
  </si>
  <si>
    <t>YPL</t>
  </si>
  <si>
    <t>CYPL</t>
  </si>
  <si>
    <t>YXL</t>
  </si>
  <si>
    <t>CYXL</t>
  </si>
  <si>
    <t>ZFN</t>
  </si>
  <si>
    <t>CZFN</t>
  </si>
  <si>
    <t>YGH</t>
  </si>
  <si>
    <t>CYGH</t>
  </si>
  <si>
    <t>YCO</t>
  </si>
  <si>
    <t>CYCO</t>
  </si>
  <si>
    <t>YQN</t>
  </si>
  <si>
    <t>CYQN</t>
  </si>
  <si>
    <t>YPN</t>
  </si>
  <si>
    <t>CYPN</t>
  </si>
  <si>
    <t>YRA</t>
  </si>
  <si>
    <t>CYRA</t>
  </si>
  <si>
    <t>Airport Operations &amp; Maintenance Officer</t>
  </si>
  <si>
    <t>YRT</t>
  </si>
  <si>
    <t>CYRT</t>
  </si>
  <si>
    <t>YGL</t>
  </si>
  <si>
    <t>CYGL</t>
  </si>
  <si>
    <t>ZFD</t>
  </si>
  <si>
    <t>CZFD</t>
  </si>
  <si>
    <t>YFA</t>
  </si>
  <si>
    <t>CYFA</t>
  </si>
  <si>
    <t>ZKE</t>
  </si>
  <si>
    <t>CZKE</t>
  </si>
  <si>
    <t>YGW</t>
  </si>
  <si>
    <t>CYGW</t>
  </si>
  <si>
    <t>Administration Régionale Kativik</t>
  </si>
  <si>
    <t>14</t>
  </si>
  <si>
    <t>YOC</t>
  </si>
  <si>
    <t>CYOC</t>
  </si>
  <si>
    <t>YRS</t>
  </si>
  <si>
    <t>CYRS</t>
  </si>
  <si>
    <t>YSF</t>
  </si>
  <si>
    <t>CYSF</t>
  </si>
  <si>
    <t>LAK</t>
  </si>
  <si>
    <t>CYKD</t>
  </si>
  <si>
    <t>YBK</t>
  </si>
  <si>
    <t>CYBK</t>
  </si>
  <si>
    <t>YWJ</t>
  </si>
  <si>
    <t>CYWJ</t>
  </si>
  <si>
    <t>ZFM</t>
  </si>
  <si>
    <t>CZFM</t>
  </si>
  <si>
    <t>Government of Northwest Territories &amp; Hamlet of Ft. McPherson</t>
  </si>
  <si>
    <t>YPM</t>
  </si>
  <si>
    <t>CYPM</t>
  </si>
  <si>
    <t>Ministry of Transportation of  Ontario</t>
  </si>
  <si>
    <t>ZRJ</t>
  </si>
  <si>
    <t>CZRJ</t>
  </si>
  <si>
    <t>CJR3</t>
  </si>
  <si>
    <t>Class(e)III</t>
  </si>
  <si>
    <t>YUB</t>
  </si>
  <si>
    <t>CYUB</t>
  </si>
  <si>
    <t>YVB</t>
  </si>
  <si>
    <t>CYVB</t>
  </si>
  <si>
    <t>YVT</t>
  </si>
  <si>
    <t>CYVT</t>
  </si>
  <si>
    <t>YMT</t>
  </si>
  <si>
    <t>CYMT</t>
  </si>
  <si>
    <t>YCW</t>
  </si>
  <si>
    <t>CYCW</t>
  </si>
  <si>
    <t>Magnum Management Inc.</t>
  </si>
  <si>
    <t>ZGF</t>
  </si>
  <si>
    <t>CZGF</t>
  </si>
  <si>
    <t>YLY</t>
  </si>
  <si>
    <t>CYNJ</t>
  </si>
  <si>
    <t>CYLJ</t>
  </si>
  <si>
    <t>YVE</t>
  </si>
  <si>
    <t>CYVK</t>
  </si>
  <si>
    <t>YAT</t>
  </si>
  <si>
    <t>CYAT</t>
  </si>
  <si>
    <t>QBC</t>
  </si>
  <si>
    <t>CYBD</t>
  </si>
  <si>
    <t>Airport Commission/Regional District</t>
  </si>
  <si>
    <t>YDV</t>
  </si>
  <si>
    <t>CZTA</t>
  </si>
  <si>
    <t>CYFD</t>
  </si>
  <si>
    <t>Brantford Flying Club</t>
  </si>
  <si>
    <t>YBT</t>
  </si>
  <si>
    <t>CYBT</t>
  </si>
  <si>
    <t>CZBA</t>
  </si>
  <si>
    <t>YLD</t>
  </si>
  <si>
    <t>CYLD</t>
  </si>
  <si>
    <t>1NZ3</t>
  </si>
  <si>
    <t>CNZ3</t>
  </si>
  <si>
    <t>YCN</t>
  </si>
  <si>
    <t>CYCN</t>
  </si>
  <si>
    <t>YCC</t>
  </si>
  <si>
    <t>CYCC</t>
  </si>
  <si>
    <t>Cornwall Regional Airport Commission Inc.</t>
  </si>
  <si>
    <t>YCR</t>
  </si>
  <si>
    <t>CYCR</t>
  </si>
  <si>
    <t>YEL</t>
  </si>
  <si>
    <t>CYEL</t>
  </si>
  <si>
    <t>YER</t>
  </si>
  <si>
    <t>CYER</t>
  </si>
  <si>
    <t>CYGM</t>
  </si>
  <si>
    <t>YGD</t>
  </si>
  <si>
    <t>CYGD</t>
  </si>
  <si>
    <t>YHF</t>
  </si>
  <si>
    <t>CYHF</t>
  </si>
  <si>
    <t>YHN</t>
  </si>
  <si>
    <t>CYHN</t>
  </si>
  <si>
    <t>YPH</t>
  </si>
  <si>
    <t>CYPH</t>
  </si>
  <si>
    <t>XGR</t>
  </si>
  <si>
    <t>CYLU</t>
  </si>
  <si>
    <t>Administration Régionale Kattivik</t>
  </si>
  <si>
    <t>YKG</t>
  </si>
  <si>
    <t>CYAS</t>
  </si>
  <si>
    <t>YKY</t>
  </si>
  <si>
    <t>CYKY</t>
  </si>
  <si>
    <t>YKX</t>
  </si>
  <si>
    <t>CYKX</t>
  </si>
  <si>
    <t>YLH</t>
  </si>
  <si>
    <t>CYLH</t>
  </si>
  <si>
    <t>ZGR</t>
  </si>
  <si>
    <t>CZGR</t>
  </si>
  <si>
    <t>YZY</t>
  </si>
  <si>
    <t>CYZY</t>
  </si>
  <si>
    <t>YMG</t>
  </si>
  <si>
    <t>CYMG</t>
  </si>
  <si>
    <t xml:space="preserve">Corporation of the Township of Manitouwadge </t>
  </si>
  <si>
    <t>YEM</t>
  </si>
  <si>
    <t>CYEM</t>
  </si>
  <si>
    <t>Manitoulin East Municipal Airport Commission Inc.</t>
  </si>
  <si>
    <t>CYRO</t>
  </si>
  <si>
    <t>Rockcliffe Flying Club</t>
  </si>
  <si>
    <r>
      <t xml:space="preserve">Nav Canada </t>
    </r>
    <r>
      <rPr>
        <b/>
        <vertAlign val="superscript"/>
        <sz val="10"/>
        <color indexed="9"/>
        <rFont val="Arial"/>
        <family val="2"/>
      </rPr>
      <t>4</t>
    </r>
  </si>
  <si>
    <t>YOS</t>
  </si>
  <si>
    <t>CYOS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</si>
</sst>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_(* #,##0.0_);_(* \(#,##0.0\);_(* &quot;-&quot;??_);_(@_)"/>
    <numFmt numFmtId="181" formatCode="_(* #,##0_);_(* \(#,##0\);_(* &quot;-&quot;??_);_(@_)"/>
    <numFmt numFmtId="182" formatCode="#00_)00_)00"/>
    <numFmt numFmtId="183" formatCode="0.0"/>
    <numFmt numFmtId="184" formatCode="#,##0.0"/>
    <numFmt numFmtId="185" formatCode="###\'##\'##"/>
    <numFmt numFmtId="186" formatCode="_(&quot;$&quot;* #,##0.0_);_(&quot;$&quot;* \(#,##0.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Wingdings 3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13"/>
      <name val="Arial"/>
      <family val="2"/>
    </font>
    <font>
      <b/>
      <sz val="14"/>
      <color indexed="41"/>
      <name val="Arial"/>
      <family val="2"/>
    </font>
    <font>
      <b/>
      <sz val="12"/>
      <color indexed="41"/>
      <name val="Arial"/>
      <family val="2"/>
    </font>
    <font>
      <b/>
      <sz val="12"/>
      <color indexed="42"/>
      <name val="Arial"/>
      <family val="2"/>
    </font>
    <font>
      <b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b/>
      <sz val="12"/>
      <color indexed="11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b/>
      <i/>
      <sz val="12"/>
      <color indexed="9"/>
      <name val="Arial"/>
      <family val="2"/>
    </font>
    <font>
      <b/>
      <vertAlign val="superscript"/>
      <sz val="12"/>
      <color indexed="9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Alignment="1">
      <alignment/>
    </xf>
    <xf numFmtId="181" fontId="0" fillId="0" borderId="0" xfId="15" applyNumberFormat="1" applyFont="1" applyFill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0" fontId="0" fillId="0" borderId="0" xfId="18" applyFill="1" applyBorder="1" applyAlignment="1">
      <alignment/>
    </xf>
    <xf numFmtId="0" fontId="22" fillId="3" borderId="0" xfId="0" applyFont="1" applyFill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15" applyNumberFormat="1" applyFont="1" applyFill="1" applyBorder="1" applyAlignment="1">
      <alignment/>
    </xf>
    <xf numFmtId="0" fontId="0" fillId="0" borderId="9" xfId="0" applyNumberFormat="1" applyFill="1" applyBorder="1" applyAlignment="1">
      <alignment horizontal="center" vertical="center" wrapText="1"/>
    </xf>
    <xf numFmtId="181" fontId="0" fillId="0" borderId="9" xfId="15" applyNumberFormat="1" applyFont="1" applyFill="1" applyBorder="1" applyAlignment="1">
      <alignment/>
    </xf>
    <xf numFmtId="184" fontId="1" fillId="2" borderId="10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textRotation="90" wrapText="1"/>
    </xf>
    <xf numFmtId="49" fontId="1" fillId="2" borderId="13" xfId="15" applyNumberFormat="1" applyFont="1" applyFill="1" applyBorder="1" applyAlignment="1">
      <alignment horizontal="center" vertical="center" textRotation="90" wrapText="1"/>
    </xf>
    <xf numFmtId="49" fontId="1" fillId="2" borderId="6" xfId="15" applyNumberFormat="1" applyFont="1" applyFill="1" applyBorder="1" applyAlignment="1">
      <alignment horizontal="center" vertical="center" textRotation="90" wrapText="1"/>
    </xf>
    <xf numFmtId="49" fontId="1" fillId="2" borderId="14" xfId="15" applyNumberFormat="1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184" fontId="1" fillId="2" borderId="14" xfId="0" applyNumberFormat="1" applyFont="1" applyFill="1" applyBorder="1" applyAlignment="1">
      <alignment horizontal="center" vertical="center" textRotation="90" wrapText="1"/>
    </xf>
    <xf numFmtId="184" fontId="1" fillId="2" borderId="15" xfId="0" applyNumberFormat="1" applyFont="1" applyFill="1" applyBorder="1" applyAlignment="1">
      <alignment horizontal="center" vertical="center" textRotation="90" wrapText="1"/>
    </xf>
    <xf numFmtId="184" fontId="1" fillId="2" borderId="6" xfId="0" applyNumberFormat="1" applyFont="1" applyFill="1" applyBorder="1" applyAlignment="1">
      <alignment horizontal="center" vertical="center" textRotation="90" wrapText="1"/>
    </xf>
    <xf numFmtId="184" fontId="1" fillId="2" borderId="9" xfId="0" applyNumberFormat="1" applyFont="1" applyFill="1" applyBorder="1" applyAlignment="1">
      <alignment horizontal="center" vertical="center" textRotation="90" wrapText="1"/>
    </xf>
    <xf numFmtId="184" fontId="1" fillId="2" borderId="12" xfId="0" applyNumberFormat="1" applyFont="1" applyFill="1" applyBorder="1" applyAlignment="1">
      <alignment horizontal="center" vertical="center" textRotation="90" wrapText="1"/>
    </xf>
    <xf numFmtId="3" fontId="0" fillId="0" borderId="9" xfId="0" applyNumberFormat="1" applyFill="1" applyBorder="1" applyAlignment="1">
      <alignment horizontal="left" vertical="center" wrapText="1"/>
    </xf>
    <xf numFmtId="185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170" fontId="0" fillId="0" borderId="0" xfId="18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85" fontId="0" fillId="0" borderId="0" xfId="0" applyNumberForma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0" fillId="0" borderId="0" xfId="15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15" applyNumberFormat="1" applyFont="1" applyFill="1" applyBorder="1" applyAlignment="1">
      <alignment horizontal="center" wrapText="1"/>
    </xf>
    <xf numFmtId="183" fontId="0" fillId="0" borderId="0" xfId="15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quotePrefix="1">
      <alignment vertical="center" wrapText="1"/>
    </xf>
    <xf numFmtId="170" fontId="0" fillId="0" borderId="0" xfId="18" applyFill="1" applyBorder="1" applyAlignment="1">
      <alignment vertical="center" wrapText="1"/>
    </xf>
    <xf numFmtId="186" fontId="0" fillId="0" borderId="0" xfId="18" applyNumberFormat="1" applyFill="1" applyBorder="1" applyAlignment="1">
      <alignment horizontal="right" vertical="center" wrapText="1"/>
    </xf>
    <xf numFmtId="18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81" fontId="4" fillId="0" borderId="0" xfId="15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quotePrefix="1">
      <alignment horizontal="center" vertical="center" wrapText="1"/>
    </xf>
    <xf numFmtId="3" fontId="0" fillId="0" borderId="0" xfId="17" applyNumberFormat="1" applyFont="1" applyFill="1" applyBorder="1" applyAlignment="1">
      <alignment horizontal="center" vertical="center" wrapText="1"/>
    </xf>
    <xf numFmtId="1" fontId="0" fillId="0" borderId="0" xfId="15" applyNumberForma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185" fontId="0" fillId="0" borderId="0" xfId="0" applyNumberFormat="1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185" fontId="0" fillId="0" borderId="9" xfId="0" applyNumberForma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 wrapText="1"/>
    </xf>
    <xf numFmtId="181" fontId="0" fillId="0" borderId="9" xfId="15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1" fontId="0" fillId="0" borderId="9" xfId="15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wrapText="1"/>
    </xf>
    <xf numFmtId="183" fontId="0" fillId="0" borderId="9" xfId="15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 quotePrefix="1">
      <alignment vertical="center" wrapText="1"/>
    </xf>
    <xf numFmtId="0" fontId="0" fillId="0" borderId="9" xfId="0" applyFill="1" applyBorder="1" applyAlignment="1">
      <alignment/>
    </xf>
    <xf numFmtId="170" fontId="0" fillId="0" borderId="9" xfId="18" applyFill="1" applyBorder="1" applyAlignment="1">
      <alignment vertical="center" wrapText="1"/>
    </xf>
    <xf numFmtId="186" fontId="0" fillId="0" borderId="9" xfId="18" applyNumberFormat="1" applyFill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185" fontId="0" fillId="0" borderId="18" xfId="0" applyNumberForma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/>
    </xf>
    <xf numFmtId="181" fontId="0" fillId="0" borderId="18" xfId="15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1" fontId="0" fillId="0" borderId="18" xfId="15" applyNumberFormat="1" applyFon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wrapText="1"/>
    </xf>
    <xf numFmtId="183" fontId="0" fillId="0" borderId="18" xfId="15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horizontal="right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0" fontId="0" fillId="0" borderId="18" xfId="0" applyNumberFormat="1" applyFill="1" applyBorder="1" applyAlignment="1" quotePrefix="1">
      <alignment horizontal="center" vertical="center" wrapText="1"/>
    </xf>
    <xf numFmtId="3" fontId="0" fillId="0" borderId="18" xfId="0" applyNumberForma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170" fontId="0" fillId="0" borderId="18" xfId="18" applyFill="1" applyBorder="1" applyAlignment="1">
      <alignment vertical="center" wrapText="1"/>
    </xf>
    <xf numFmtId="0" fontId="0" fillId="0" borderId="18" xfId="15" applyNumberFormat="1" applyFont="1" applyFill="1" applyBorder="1" applyAlignment="1">
      <alignment/>
    </xf>
    <xf numFmtId="181" fontId="0" fillId="0" borderId="18" xfId="15" applyNumberFormat="1" applyFont="1" applyFill="1" applyBorder="1" applyAlignment="1">
      <alignment/>
    </xf>
    <xf numFmtId="186" fontId="0" fillId="0" borderId="18" xfId="18" applyNumberForma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81" fontId="26" fillId="0" borderId="0" xfId="15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170" fontId="26" fillId="0" borderId="0" xfId="18" applyFont="1" applyFill="1" applyBorder="1" applyAlignment="1">
      <alignment vertical="center" wrapText="1"/>
    </xf>
    <xf numFmtId="186" fontId="26" fillId="0" borderId="0" xfId="18" applyNumberFormat="1" applyFont="1" applyFill="1" applyBorder="1" applyAlignment="1">
      <alignment horizontal="right" vertical="center" wrapText="1"/>
    </xf>
    <xf numFmtId="181" fontId="29" fillId="0" borderId="0" xfId="15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quotePrefix="1">
      <alignment horizontal="center" vertical="center" wrapText="1"/>
    </xf>
    <xf numFmtId="3" fontId="26" fillId="0" borderId="0" xfId="17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181" fontId="26" fillId="0" borderId="18" xfId="15" applyNumberFormat="1" applyFont="1" applyFill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right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170" fontId="26" fillId="0" borderId="18" xfId="18" applyFont="1" applyFill="1" applyBorder="1" applyAlignment="1">
      <alignment vertical="center" wrapText="1"/>
    </xf>
    <xf numFmtId="186" fontId="26" fillId="0" borderId="18" xfId="18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181" fontId="26" fillId="0" borderId="9" xfId="15" applyNumberFormat="1" applyFont="1" applyFill="1" applyBorder="1" applyAlignment="1">
      <alignment horizontal="center" vertical="center" wrapText="1"/>
    </xf>
    <xf numFmtId="3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righ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170" fontId="26" fillId="0" borderId="9" xfId="18" applyFont="1" applyFill="1" applyBorder="1" applyAlignment="1">
      <alignment vertical="center" wrapText="1"/>
    </xf>
    <xf numFmtId="186" fontId="26" fillId="0" borderId="9" xfId="18" applyNumberFormat="1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/>
    </xf>
    <xf numFmtId="1" fontId="26" fillId="0" borderId="0" xfId="15" applyNumberFormat="1" applyFont="1" applyFill="1" applyBorder="1" applyAlignment="1">
      <alignment horizontal="center" vertical="center" wrapText="1"/>
    </xf>
    <xf numFmtId="0" fontId="26" fillId="0" borderId="0" xfId="15" applyNumberFormat="1" applyFont="1" applyFill="1" applyBorder="1" applyAlignment="1">
      <alignment vertical="center"/>
    </xf>
    <xf numFmtId="181" fontId="26" fillId="0" borderId="0" xfId="15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" fontId="26" fillId="0" borderId="18" xfId="15" applyNumberFormat="1" applyFont="1" applyFill="1" applyBorder="1" applyAlignment="1">
      <alignment horizontal="center" vertical="center" wrapText="1"/>
    </xf>
    <xf numFmtId="0" fontId="26" fillId="0" borderId="18" xfId="15" applyNumberFormat="1" applyFont="1" applyFill="1" applyBorder="1" applyAlignment="1">
      <alignment vertical="center"/>
    </xf>
    <xf numFmtId="181" fontId="26" fillId="0" borderId="18" xfId="15" applyNumberFormat="1" applyFont="1" applyFill="1" applyBorder="1" applyAlignment="1">
      <alignment vertical="center"/>
    </xf>
    <xf numFmtId="1" fontId="26" fillId="0" borderId="9" xfId="15" applyNumberFormat="1" applyFont="1" applyFill="1" applyBorder="1" applyAlignment="1">
      <alignment horizontal="center" vertical="center" wrapText="1"/>
    </xf>
    <xf numFmtId="0" fontId="26" fillId="0" borderId="9" xfId="15" applyNumberFormat="1" applyFont="1" applyFill="1" applyBorder="1" applyAlignment="1">
      <alignment vertical="center"/>
    </xf>
    <xf numFmtId="181" fontId="26" fillId="0" borderId="9" xfId="15" applyNumberFormat="1" applyFont="1" applyFill="1" applyBorder="1" applyAlignment="1">
      <alignment vertical="center"/>
    </xf>
    <xf numFmtId="184" fontId="1" fillId="2" borderId="20" xfId="0" applyNumberFormat="1" applyFont="1" applyFill="1" applyBorder="1" applyAlignment="1">
      <alignment horizontal="center" vertical="center" textRotation="90" wrapText="1"/>
    </xf>
    <xf numFmtId="184" fontId="1" fillId="2" borderId="21" xfId="0" applyNumberFormat="1" applyFont="1" applyFill="1" applyBorder="1" applyAlignment="1">
      <alignment horizontal="center" vertical="center" wrapText="1"/>
    </xf>
    <xf numFmtId="184" fontId="1" fillId="2" borderId="2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textRotation="90" wrapText="1"/>
    </xf>
    <xf numFmtId="1" fontId="1" fillId="2" borderId="6" xfId="0" applyNumberFormat="1" applyFont="1" applyFill="1" applyBorder="1" applyAlignment="1">
      <alignment horizontal="center" vertical="center" textRotation="90" wrapText="1"/>
    </xf>
    <xf numFmtId="1" fontId="1" fillId="2" borderId="3" xfId="0" applyNumberFormat="1" applyFont="1" applyFill="1" applyBorder="1" applyAlignment="1">
      <alignment horizontal="center" vertical="center" textRotation="90" wrapText="1"/>
    </xf>
    <xf numFmtId="1" fontId="1" fillId="2" borderId="15" xfId="0" applyNumberFormat="1" applyFont="1" applyFill="1" applyBorder="1" applyAlignment="1">
      <alignment horizontal="center" vertical="center" textRotation="90" wrapText="1"/>
    </xf>
    <xf numFmtId="1" fontId="1" fillId="2" borderId="23" xfId="0" applyNumberFormat="1" applyFont="1" applyFill="1" applyBorder="1" applyAlignment="1">
      <alignment horizontal="center" vertical="center" textRotation="90" wrapText="1"/>
    </xf>
    <xf numFmtId="1" fontId="1" fillId="2" borderId="11" xfId="0" applyNumberFormat="1" applyFont="1" applyFill="1" applyBorder="1" applyAlignment="1">
      <alignment horizontal="center" vertical="center" textRotation="90" wrapText="1"/>
    </xf>
    <xf numFmtId="184" fontId="1" fillId="2" borderId="2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textRotation="90" wrapText="1"/>
    </xf>
    <xf numFmtId="0" fontId="12" fillId="2" borderId="29" xfId="0" applyFont="1" applyFill="1" applyBorder="1" applyAlignment="1">
      <alignment horizontal="center" vertical="center" textRotation="90" wrapText="1"/>
    </xf>
    <xf numFmtId="0" fontId="1" fillId="2" borderId="30" xfId="0" applyNumberFormat="1" applyFont="1" applyFill="1" applyBorder="1" applyAlignment="1">
      <alignment vertical="center" textRotation="90" wrapText="1"/>
    </xf>
    <xf numFmtId="0" fontId="1" fillId="2" borderId="31" xfId="0" applyNumberFormat="1" applyFont="1" applyFill="1" applyBorder="1" applyAlignment="1">
      <alignment vertical="center" textRotation="90" wrapText="1"/>
    </xf>
    <xf numFmtId="184" fontId="1" fillId="2" borderId="1" xfId="0" applyNumberFormat="1" applyFont="1" applyFill="1" applyBorder="1" applyAlignment="1">
      <alignment horizontal="center" vertical="center" wrapText="1"/>
    </xf>
    <xf numFmtId="184" fontId="1" fillId="2" borderId="0" xfId="0" applyNumberFormat="1" applyFont="1" applyFill="1" applyBorder="1" applyAlignment="1">
      <alignment horizontal="center" vertical="center" wrapText="1"/>
    </xf>
    <xf numFmtId="184" fontId="1" fillId="2" borderId="32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textRotation="90" wrapText="1"/>
    </xf>
    <xf numFmtId="184" fontId="1" fillId="2" borderId="36" xfId="0" applyNumberFormat="1" applyFont="1" applyFill="1" applyBorder="1" applyAlignment="1">
      <alignment horizontal="center" vertical="center" wrapText="1"/>
    </xf>
    <xf numFmtId="184" fontId="1" fillId="2" borderId="27" xfId="0" applyNumberFormat="1" applyFont="1" applyFill="1" applyBorder="1" applyAlignment="1">
      <alignment horizontal="center" vertical="center" wrapText="1"/>
    </xf>
    <xf numFmtId="184" fontId="1" fillId="2" borderId="37" xfId="0" applyNumberFormat="1" applyFont="1" applyFill="1" applyBorder="1" applyAlignment="1">
      <alignment horizontal="center" vertical="center" textRotation="90" wrapText="1"/>
    </xf>
    <xf numFmtId="184" fontId="1" fillId="2" borderId="13" xfId="0" applyNumberFormat="1" applyFont="1" applyFill="1" applyBorder="1" applyAlignment="1">
      <alignment horizontal="center" vertical="center" textRotation="90" wrapText="1"/>
    </xf>
    <xf numFmtId="184" fontId="1" fillId="2" borderId="38" xfId="0" applyNumberFormat="1" applyFont="1" applyFill="1" applyBorder="1" applyAlignment="1">
      <alignment horizontal="center" vertical="center" textRotation="90" wrapText="1"/>
    </xf>
    <xf numFmtId="184" fontId="1" fillId="2" borderId="14" xfId="0" applyNumberFormat="1" applyFont="1" applyFill="1" applyBorder="1" applyAlignment="1">
      <alignment horizontal="center" vertical="center" textRotation="90" wrapText="1"/>
    </xf>
    <xf numFmtId="184" fontId="1" fillId="2" borderId="33" xfId="0" applyNumberFormat="1" applyFont="1" applyFill="1" applyBorder="1" applyAlignment="1">
      <alignment horizontal="center" vertical="center" textRotation="90" wrapText="1"/>
    </xf>
    <xf numFmtId="184" fontId="1" fillId="2" borderId="34" xfId="0" applyNumberFormat="1" applyFont="1" applyFill="1" applyBorder="1" applyAlignment="1">
      <alignment horizontal="center" vertical="center" textRotation="90" wrapText="1"/>
    </xf>
    <xf numFmtId="184" fontId="1" fillId="2" borderId="3" xfId="0" applyNumberFormat="1" applyFont="1" applyFill="1" applyBorder="1" applyAlignment="1">
      <alignment horizontal="center" vertical="center" wrapText="1"/>
    </xf>
    <xf numFmtId="184" fontId="1" fillId="2" borderId="4" xfId="0" applyNumberFormat="1" applyFont="1" applyFill="1" applyBorder="1" applyAlignment="1">
      <alignment horizontal="center" vertical="center" wrapText="1"/>
    </xf>
    <xf numFmtId="184" fontId="1" fillId="2" borderId="38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textRotation="90" wrapText="1"/>
    </xf>
    <xf numFmtId="1" fontId="1" fillId="2" borderId="12" xfId="0" applyNumberFormat="1" applyFont="1" applyFill="1" applyBorder="1" applyAlignment="1">
      <alignment horizontal="center" vertical="center" textRotation="90" wrapText="1"/>
    </xf>
    <xf numFmtId="184" fontId="1" fillId="2" borderId="1" xfId="0" applyNumberFormat="1" applyFont="1" applyFill="1" applyBorder="1" applyAlignment="1">
      <alignment horizontal="center" vertical="center" textRotation="90" wrapText="1"/>
    </xf>
    <xf numFmtId="184" fontId="1" fillId="2" borderId="16" xfId="0" applyNumberFormat="1" applyFont="1" applyFill="1" applyBorder="1" applyAlignment="1">
      <alignment horizontal="center" vertical="center" textRotation="90" wrapText="1"/>
    </xf>
    <xf numFmtId="184" fontId="1" fillId="2" borderId="35" xfId="0" applyNumberFormat="1" applyFont="1" applyFill="1" applyBorder="1" applyAlignment="1">
      <alignment horizontal="center" vertical="center" textRotation="90" wrapText="1"/>
    </xf>
    <xf numFmtId="184" fontId="1" fillId="2" borderId="25" xfId="0" applyNumberFormat="1" applyFont="1" applyFill="1" applyBorder="1" applyAlignment="1">
      <alignment horizontal="center" vertical="center" textRotation="90" wrapText="1"/>
    </xf>
    <xf numFmtId="184" fontId="1" fillId="2" borderId="24" xfId="0" applyNumberFormat="1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wrapText="1"/>
    </xf>
    <xf numFmtId="184" fontId="1" fillId="2" borderId="40" xfId="0" applyNumberFormat="1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textRotation="90"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49" fontId="1" fillId="2" borderId="37" xfId="15" applyNumberFormat="1" applyFont="1" applyFill="1" applyBorder="1" applyAlignment="1">
      <alignment horizontal="center" vertical="center" textRotation="90" wrapText="1"/>
    </xf>
    <xf numFmtId="49" fontId="1" fillId="2" borderId="13" xfId="15" applyNumberFormat="1" applyFont="1" applyFill="1" applyBorder="1" applyAlignment="1">
      <alignment horizontal="center" vertical="center" textRotation="90" wrapText="1"/>
    </xf>
    <xf numFmtId="49" fontId="1" fillId="2" borderId="5" xfId="15" applyNumberFormat="1" applyFont="1" applyFill="1" applyBorder="1" applyAlignment="1">
      <alignment horizontal="center" vertical="center" textRotation="90" wrapText="1"/>
    </xf>
    <xf numFmtId="49" fontId="1" fillId="2" borderId="12" xfId="15" applyNumberFormat="1" applyFont="1" applyFill="1" applyBorder="1" applyAlignment="1">
      <alignment horizontal="center" vertical="center" textRotation="90" wrapText="1"/>
    </xf>
    <xf numFmtId="49" fontId="1" fillId="2" borderId="52" xfId="15" applyNumberFormat="1" applyFont="1" applyFill="1" applyBorder="1" applyAlignment="1">
      <alignment horizontal="center" vertical="center" textRotation="90" wrapText="1"/>
    </xf>
    <xf numFmtId="49" fontId="1" fillId="2" borderId="26" xfId="15" applyNumberFormat="1" applyFont="1" applyFill="1" applyBorder="1" applyAlignment="1">
      <alignment horizontal="center" vertical="center" textRotation="90" wrapText="1"/>
    </xf>
    <xf numFmtId="49" fontId="1" fillId="2" borderId="45" xfId="15" applyNumberFormat="1" applyFont="1" applyFill="1" applyBorder="1" applyAlignment="1">
      <alignment horizontal="center" vertical="center" textRotation="90" wrapText="1"/>
    </xf>
    <xf numFmtId="49" fontId="1" fillId="2" borderId="53" xfId="17" applyNumberFormat="1" applyFont="1" applyFill="1" applyBorder="1" applyAlignment="1">
      <alignment horizontal="center" vertical="center" textRotation="90" wrapText="1"/>
    </xf>
    <xf numFmtId="49" fontId="1" fillId="2" borderId="26" xfId="17" applyNumberFormat="1" applyFont="1" applyFill="1" applyBorder="1" applyAlignment="1">
      <alignment horizontal="center" vertical="center" textRotation="90" wrapText="1"/>
    </xf>
    <xf numFmtId="49" fontId="1" fillId="2" borderId="45" xfId="17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 quotePrefix="1">
      <alignment horizontal="center" vertical="center" textRotation="90" wrapText="1"/>
    </xf>
    <xf numFmtId="0" fontId="1" fillId="2" borderId="6" xfId="0" applyFont="1" applyFill="1" applyBorder="1" applyAlignment="1" quotePrefix="1">
      <alignment horizontal="center" vertical="center" textRotation="90" wrapText="1"/>
    </xf>
    <xf numFmtId="16" fontId="1" fillId="2" borderId="4" xfId="0" applyNumberFormat="1" applyFont="1" applyFill="1" applyBorder="1" applyAlignment="1" quotePrefix="1">
      <alignment horizontal="center" vertical="center" textRotation="90" wrapText="1"/>
    </xf>
    <xf numFmtId="16" fontId="1" fillId="2" borderId="6" xfId="0" applyNumberFormat="1" applyFont="1" applyFill="1" applyBorder="1" applyAlignment="1" quotePrefix="1">
      <alignment horizontal="center" vertical="center" textRotation="90" wrapText="1"/>
    </xf>
    <xf numFmtId="183" fontId="1" fillId="2" borderId="23" xfId="0" applyNumberFormat="1" applyFont="1" applyFill="1" applyBorder="1" applyAlignment="1">
      <alignment horizontal="center" vertical="center" wrapText="1"/>
    </xf>
    <xf numFmtId="183" fontId="1" fillId="2" borderId="11" xfId="0" applyNumberFormat="1" applyFont="1" applyFill="1" applyBorder="1" applyAlignment="1">
      <alignment horizontal="center" vertical="center" wrapText="1"/>
    </xf>
    <xf numFmtId="1" fontId="1" fillId="2" borderId="44" xfId="0" applyNumberFormat="1" applyFont="1" applyFill="1" applyBorder="1" applyAlignment="1">
      <alignment horizontal="center" vertical="center" textRotation="90" wrapText="1"/>
    </xf>
    <xf numFmtId="1" fontId="1" fillId="2" borderId="26" xfId="0" applyNumberFormat="1" applyFont="1" applyFill="1" applyBorder="1" applyAlignment="1">
      <alignment horizontal="center" vertical="center" textRotation="90" wrapText="1"/>
    </xf>
    <xf numFmtId="1" fontId="1" fillId="2" borderId="45" xfId="0" applyNumberFormat="1" applyFont="1" applyFill="1" applyBorder="1" applyAlignment="1">
      <alignment horizontal="center" vertical="center" textRotation="90" wrapText="1"/>
    </xf>
    <xf numFmtId="0" fontId="1" fillId="4" borderId="44" xfId="0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textRotation="90" wrapText="1"/>
    </xf>
    <xf numFmtId="49" fontId="1" fillId="2" borderId="37" xfId="15" applyNumberFormat="1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38" xfId="15" applyNumberFormat="1" applyFont="1" applyFill="1" applyBorder="1" applyAlignment="1">
      <alignment horizontal="center" vertical="center" wrapText="1"/>
    </xf>
    <xf numFmtId="183" fontId="1" fillId="2" borderId="47" xfId="0" applyNumberFormat="1" applyFont="1" applyFill="1" applyBorder="1" applyAlignment="1">
      <alignment horizontal="center" vertical="center" wrapText="1"/>
    </xf>
    <xf numFmtId="183" fontId="1" fillId="2" borderId="48" xfId="0" applyNumberFormat="1" applyFont="1" applyFill="1" applyBorder="1" applyAlignment="1">
      <alignment horizontal="center" vertical="center" wrapText="1"/>
    </xf>
    <xf numFmtId="49" fontId="1" fillId="2" borderId="54" xfId="17" applyNumberFormat="1" applyFont="1" applyFill="1" applyBorder="1" applyAlignment="1">
      <alignment horizontal="center" vertical="center" textRotation="90" wrapText="1"/>
    </xf>
    <xf numFmtId="49" fontId="1" fillId="2" borderId="42" xfId="17" applyNumberFormat="1" applyFont="1" applyFill="1" applyBorder="1" applyAlignment="1">
      <alignment horizontal="center" vertical="center" textRotation="90" wrapText="1"/>
    </xf>
    <xf numFmtId="49" fontId="1" fillId="2" borderId="43" xfId="17" applyNumberFormat="1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wrapText="1"/>
    </xf>
    <xf numFmtId="0" fontId="17" fillId="6" borderId="19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 wrapText="1"/>
    </xf>
    <xf numFmtId="0" fontId="19" fillId="7" borderId="0" xfId="0" applyFont="1" applyFill="1" applyAlignment="1">
      <alignment horizontal="center" wrapText="1"/>
    </xf>
    <xf numFmtId="0" fontId="19" fillId="7" borderId="55" xfId="0" applyFont="1" applyFill="1" applyBorder="1" applyAlignment="1">
      <alignment horizontal="center" wrapText="1"/>
    </xf>
    <xf numFmtId="0" fontId="22" fillId="3" borderId="0" xfId="0" applyFont="1" applyFill="1" applyAlignment="1">
      <alignment horizontal="center" wrapText="1"/>
    </xf>
    <xf numFmtId="0" fontId="25" fillId="8" borderId="7" xfId="0" applyFont="1" applyFill="1" applyBorder="1" applyAlignment="1">
      <alignment horizontal="center" wrapText="1"/>
    </xf>
    <xf numFmtId="0" fontId="25" fillId="8" borderId="19" xfId="0" applyFont="1" applyFill="1" applyBorder="1" applyAlignment="1">
      <alignment horizontal="center" wrapText="1"/>
    </xf>
    <xf numFmtId="0" fontId="25" fillId="8" borderId="8" xfId="0" applyFont="1" applyFill="1" applyBorder="1" applyAlignment="1">
      <alignment horizontal="center" wrapText="1"/>
    </xf>
    <xf numFmtId="0" fontId="18" fillId="9" borderId="7" xfId="0" applyFont="1" applyFill="1" applyBorder="1" applyAlignment="1">
      <alignment horizontal="center" wrapText="1"/>
    </xf>
    <xf numFmtId="0" fontId="18" fillId="9" borderId="19" xfId="0" applyFont="1" applyFill="1" applyBorder="1" applyAlignment="1">
      <alignment horizontal="center" wrapText="1"/>
    </xf>
    <xf numFmtId="0" fontId="18" fillId="9" borderId="8" xfId="0" applyFont="1" applyFill="1" applyBorder="1" applyAlignment="1">
      <alignment horizontal="center" wrapText="1"/>
    </xf>
    <xf numFmtId="0" fontId="23" fillId="10" borderId="2" xfId="0" applyFont="1" applyFill="1" applyBorder="1" applyAlignment="1">
      <alignment horizontal="center" wrapText="1"/>
    </xf>
    <xf numFmtId="0" fontId="23" fillId="10" borderId="0" xfId="0" applyFont="1" applyFill="1" applyBorder="1" applyAlignment="1">
      <alignment horizontal="center" wrapText="1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57" xfId="0" applyNumberFormat="1" applyFont="1" applyFill="1" applyBorder="1" applyAlignment="1">
      <alignment horizontal="center" vertical="center" textRotation="90" wrapText="1"/>
    </xf>
    <xf numFmtId="0" fontId="1" fillId="2" borderId="32" xfId="0" applyNumberFormat="1" applyFont="1" applyFill="1" applyBorder="1" applyAlignment="1">
      <alignment horizontal="center" vertical="center" textRotation="90" wrapText="1"/>
    </xf>
    <xf numFmtId="0" fontId="1" fillId="2" borderId="58" xfId="0" applyNumberFormat="1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185" fontId="1" fillId="2" borderId="44" xfId="0" applyNumberFormat="1" applyFont="1" applyFill="1" applyBorder="1" applyAlignment="1">
      <alignment horizontal="center" vertical="center" textRotation="90" wrapText="1"/>
    </xf>
    <xf numFmtId="185" fontId="1" fillId="2" borderId="26" xfId="0" applyNumberFormat="1" applyFont="1" applyFill="1" applyBorder="1" applyAlignment="1">
      <alignment horizontal="center" vertical="center" textRotation="90" wrapText="1"/>
    </xf>
    <xf numFmtId="185" fontId="1" fillId="2" borderId="45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61" xfId="0" applyFont="1" applyFill="1" applyBorder="1" applyAlignment="1">
      <alignment horizontal="center" vertical="center" textRotation="90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49" fontId="1" fillId="2" borderId="47" xfId="0" applyNumberFormat="1" applyFont="1" applyFill="1" applyBorder="1" applyAlignment="1">
      <alignment horizontal="center" vertical="center" textRotation="90" wrapText="1"/>
    </xf>
    <xf numFmtId="49" fontId="1" fillId="2" borderId="48" xfId="0" applyNumberFormat="1" applyFont="1" applyFill="1" applyBorder="1" applyAlignment="1">
      <alignment horizontal="center" vertical="center" textRotation="90" wrapText="1"/>
    </xf>
    <xf numFmtId="0" fontId="1" fillId="2" borderId="62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1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183" fontId="9" fillId="2" borderId="2" xfId="0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 wrapText="1"/>
    </xf>
    <xf numFmtId="183" fontId="9" fillId="2" borderId="55" xfId="0" applyNumberFormat="1" applyFont="1" applyFill="1" applyBorder="1" applyAlignment="1">
      <alignment horizontal="center" vertical="center" wrapText="1"/>
    </xf>
    <xf numFmtId="183" fontId="1" fillId="2" borderId="4" xfId="0" applyNumberFormat="1" applyFont="1" applyFill="1" applyBorder="1" applyAlignment="1">
      <alignment horizontal="center" vertical="center" wrapText="1"/>
    </xf>
    <xf numFmtId="183" fontId="1" fillId="2" borderId="6" xfId="0" applyNumberFormat="1" applyFont="1" applyFill="1" applyBorder="1" applyAlignment="1">
      <alignment horizontal="center" vertical="center" wrapText="1"/>
    </xf>
    <xf numFmtId="183" fontId="1" fillId="2" borderId="63" xfId="0" applyNumberFormat="1" applyFont="1" applyFill="1" applyBorder="1" applyAlignment="1">
      <alignment horizontal="center" vertical="center" wrapText="1"/>
    </xf>
    <xf numFmtId="183" fontId="1" fillId="2" borderId="64" xfId="0" applyNumberFormat="1" applyFont="1" applyFill="1" applyBorder="1" applyAlignment="1">
      <alignment horizontal="center" vertical="center" wrapText="1"/>
    </xf>
    <xf numFmtId="183" fontId="1" fillId="2" borderId="6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49" fontId="1" fillId="2" borderId="20" xfId="15" applyNumberFormat="1" applyFont="1" applyFill="1" applyBorder="1" applyAlignment="1">
      <alignment horizontal="center" vertical="center" wrapText="1"/>
    </xf>
    <xf numFmtId="49" fontId="1" fillId="2" borderId="66" xfId="15" applyNumberFormat="1" applyFont="1" applyFill="1" applyBorder="1" applyAlignment="1">
      <alignment horizontal="center" vertical="center" wrapText="1"/>
    </xf>
    <xf numFmtId="49" fontId="1" fillId="2" borderId="67" xfId="15" applyNumberFormat="1" applyFont="1" applyFill="1" applyBorder="1" applyAlignment="1">
      <alignment horizontal="center" vertical="center" wrapText="1"/>
    </xf>
    <xf numFmtId="49" fontId="1" fillId="2" borderId="32" xfId="15" applyNumberFormat="1" applyFont="1" applyFill="1" applyBorder="1" applyAlignment="1">
      <alignment horizontal="center" vertical="center" textRotation="90" wrapText="1"/>
    </xf>
    <xf numFmtId="49" fontId="1" fillId="2" borderId="58" xfId="15" applyNumberFormat="1" applyFont="1" applyFill="1" applyBorder="1" applyAlignment="1">
      <alignment horizontal="center" vertical="center" textRotation="90" wrapText="1"/>
    </xf>
    <xf numFmtId="49" fontId="1" fillId="2" borderId="68" xfId="15" applyNumberFormat="1" applyFont="1" applyFill="1" applyBorder="1" applyAlignment="1">
      <alignment horizontal="center" vertical="center" textRotation="90" wrapText="1"/>
    </xf>
    <xf numFmtId="49" fontId="1" fillId="2" borderId="50" xfId="15" applyNumberFormat="1" applyFont="1" applyFill="1" applyBorder="1" applyAlignment="1">
      <alignment horizontal="center" vertical="center" textRotation="90" wrapText="1"/>
    </xf>
    <xf numFmtId="49" fontId="1" fillId="2" borderId="51" xfId="15" applyNumberFormat="1" applyFont="1" applyFill="1" applyBorder="1" applyAlignment="1">
      <alignment horizontal="center" vertical="center" textRotation="90" wrapText="1"/>
    </xf>
    <xf numFmtId="0" fontId="1" fillId="2" borderId="69" xfId="0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70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textRotation="90" wrapText="1"/>
    </xf>
    <xf numFmtId="49" fontId="1" fillId="2" borderId="4" xfId="15" applyNumberFormat="1" applyFont="1" applyFill="1" applyBorder="1" applyAlignment="1">
      <alignment horizontal="center" vertical="center" textRotation="90" wrapText="1"/>
    </xf>
    <xf numFmtId="49" fontId="1" fillId="2" borderId="6" xfId="15" applyNumberFormat="1" applyFont="1" applyFill="1" applyBorder="1" applyAlignment="1">
      <alignment horizontal="center" vertical="center" textRotation="90" wrapText="1"/>
    </xf>
    <xf numFmtId="49" fontId="1" fillId="2" borderId="38" xfId="15" applyNumberFormat="1" applyFont="1" applyFill="1" applyBorder="1" applyAlignment="1">
      <alignment horizontal="center" vertical="center" textRotation="90" wrapText="1"/>
    </xf>
    <xf numFmtId="49" fontId="1" fillId="2" borderId="14" xfId="15" applyNumberFormat="1" applyFont="1" applyFill="1" applyBorder="1" applyAlignment="1">
      <alignment horizontal="center" vertical="center" textRotation="90" wrapText="1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71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49" fontId="15" fillId="11" borderId="73" xfId="0" applyNumberFormat="1" applyFont="1" applyFill="1" applyBorder="1" applyAlignment="1">
      <alignment horizontal="center" vertical="center" wrapText="1"/>
    </xf>
    <xf numFmtId="49" fontId="15" fillId="11" borderId="74" xfId="0" applyNumberFormat="1" applyFont="1" applyFill="1" applyBorder="1" applyAlignment="1">
      <alignment horizontal="center" vertical="center" wrapText="1"/>
    </xf>
    <xf numFmtId="49" fontId="15" fillId="11" borderId="75" xfId="0" applyNumberFormat="1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wrapText="1"/>
    </xf>
    <xf numFmtId="0" fontId="20" fillId="12" borderId="7" xfId="0" applyFont="1" applyFill="1" applyBorder="1" applyAlignment="1">
      <alignment horizontal="center" wrapText="1"/>
    </xf>
    <xf numFmtId="0" fontId="20" fillId="12" borderId="19" xfId="0" applyFont="1" applyFill="1" applyBorder="1" applyAlignment="1">
      <alignment horizontal="center" wrapText="1"/>
    </xf>
    <xf numFmtId="0" fontId="20" fillId="12" borderId="8" xfId="0" applyFont="1" applyFill="1" applyBorder="1" applyAlignment="1">
      <alignment horizontal="center" wrapText="1"/>
    </xf>
    <xf numFmtId="0" fontId="17" fillId="13" borderId="7" xfId="0" applyFont="1" applyFill="1" applyBorder="1" applyAlignment="1">
      <alignment horizontal="center" wrapText="1"/>
    </xf>
    <xf numFmtId="0" fontId="17" fillId="13" borderId="19" xfId="0" applyFont="1" applyFill="1" applyBorder="1" applyAlignment="1">
      <alignment horizontal="center" wrapText="1"/>
    </xf>
    <xf numFmtId="0" fontId="17" fillId="13" borderId="8" xfId="0" applyFont="1" applyFill="1" applyBorder="1" applyAlignment="1">
      <alignment horizontal="center" wrapText="1"/>
    </xf>
    <xf numFmtId="0" fontId="15" fillId="9" borderId="66" xfId="0" applyFont="1" applyFill="1" applyBorder="1" applyAlignment="1">
      <alignment horizontal="center" vertical="center" wrapText="1"/>
    </xf>
    <xf numFmtId="0" fontId="15" fillId="9" borderId="6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7" fillId="2" borderId="23" xfId="0" applyFont="1" applyFill="1" applyBorder="1" applyAlignment="1">
      <alignment horizontal="center" vertical="center" textRotation="90" wrapText="1"/>
    </xf>
    <xf numFmtId="0" fontId="17" fillId="2" borderId="11" xfId="0" applyFont="1" applyFill="1" applyBorder="1" applyAlignment="1">
      <alignment horizontal="center" vertical="center" textRotation="90" wrapText="1"/>
    </xf>
    <xf numFmtId="0" fontId="19" fillId="11" borderId="9" xfId="0" applyFont="1" applyFill="1" applyBorder="1" applyAlignment="1">
      <alignment horizontal="center" wrapText="1"/>
    </xf>
    <xf numFmtId="0" fontId="19" fillId="11" borderId="71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textRotation="90" wrapText="1"/>
    </xf>
    <xf numFmtId="0" fontId="17" fillId="2" borderId="61" xfId="0" applyFont="1" applyFill="1" applyBorder="1" applyAlignment="1">
      <alignment horizontal="center" vertical="center" textRotation="90" wrapText="1"/>
    </xf>
    <xf numFmtId="49" fontId="18" fillId="11" borderId="73" xfId="0" applyNumberFormat="1" applyFont="1" applyFill="1" applyBorder="1" applyAlignment="1">
      <alignment horizontal="center" vertical="center" wrapText="1"/>
    </xf>
    <xf numFmtId="49" fontId="18" fillId="11" borderId="74" xfId="0" applyNumberFormat="1" applyFont="1" applyFill="1" applyBorder="1" applyAlignment="1">
      <alignment horizontal="center" vertical="center" wrapText="1"/>
    </xf>
    <xf numFmtId="49" fontId="18" fillId="11" borderId="75" xfId="0" applyNumberFormat="1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textRotation="90" wrapText="1"/>
    </xf>
    <xf numFmtId="0" fontId="17" fillId="2" borderId="48" xfId="0" applyFont="1" applyFill="1" applyBorder="1" applyAlignment="1">
      <alignment horizontal="center" vertical="center" textRotation="90" wrapText="1"/>
    </xf>
    <xf numFmtId="0" fontId="17" fillId="2" borderId="37" xfId="0" applyFont="1" applyFill="1" applyBorder="1" applyAlignment="1">
      <alignment horizontal="center" vertical="center" textRotation="90" wrapText="1"/>
    </xf>
    <xf numFmtId="0" fontId="17" fillId="2" borderId="13" xfId="0" applyFont="1" applyFill="1" applyBorder="1" applyAlignment="1">
      <alignment horizontal="center" vertical="center" textRotation="90" wrapText="1"/>
    </xf>
    <xf numFmtId="0" fontId="17" fillId="2" borderId="56" xfId="0" applyFont="1" applyFill="1" applyBorder="1" applyAlignment="1">
      <alignment horizontal="center" vertical="center" textRotation="90" wrapText="1"/>
    </xf>
    <xf numFmtId="0" fontId="17" fillId="2" borderId="59" xfId="0" applyFont="1" applyFill="1" applyBorder="1" applyAlignment="1">
      <alignment horizontal="center" vertical="center" textRotation="90" wrapText="1"/>
    </xf>
    <xf numFmtId="0" fontId="17" fillId="2" borderId="33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60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6" xfId="0" applyFont="1" applyFill="1" applyBorder="1" applyAlignment="1">
      <alignment horizontal="center" vertical="center" textRotation="90" wrapText="1"/>
    </xf>
    <xf numFmtId="0" fontId="25" fillId="8" borderId="20" xfId="0" applyFont="1" applyFill="1" applyBorder="1" applyAlignment="1">
      <alignment horizontal="center" wrapText="1"/>
    </xf>
    <xf numFmtId="0" fontId="25" fillId="8" borderId="66" xfId="0" applyFont="1" applyFill="1" applyBorder="1" applyAlignment="1">
      <alignment horizontal="center" wrapText="1"/>
    </xf>
    <xf numFmtId="0" fontId="25" fillId="8" borderId="67" xfId="0" applyFont="1" applyFill="1" applyBorder="1" applyAlignment="1">
      <alignment horizontal="center" wrapText="1"/>
    </xf>
    <xf numFmtId="0" fontId="17" fillId="2" borderId="26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44" xfId="0" applyFont="1" applyFill="1" applyBorder="1" applyAlignment="1">
      <alignment horizontal="center" vertical="center" textRotation="90" wrapText="1"/>
    </xf>
    <xf numFmtId="49" fontId="17" fillId="2" borderId="54" xfId="17" applyNumberFormat="1" applyFont="1" applyFill="1" applyBorder="1" applyAlignment="1">
      <alignment horizontal="center" vertical="center" textRotation="90" wrapText="1"/>
    </xf>
    <xf numFmtId="49" fontId="17" fillId="2" borderId="42" xfId="17" applyNumberFormat="1" applyFont="1" applyFill="1" applyBorder="1" applyAlignment="1">
      <alignment horizontal="center" vertical="center" textRotation="90" wrapText="1"/>
    </xf>
    <xf numFmtId="49" fontId="17" fillId="2" borderId="43" xfId="17" applyNumberFormat="1" applyFont="1" applyFill="1" applyBorder="1" applyAlignment="1">
      <alignment horizontal="center" vertical="center" textRotation="90" wrapText="1"/>
    </xf>
    <xf numFmtId="1" fontId="17" fillId="2" borderId="44" xfId="0" applyNumberFormat="1" applyFont="1" applyFill="1" applyBorder="1" applyAlignment="1">
      <alignment horizontal="center" vertical="center" textRotation="90" wrapText="1"/>
    </xf>
    <xf numFmtId="1" fontId="17" fillId="2" borderId="26" xfId="0" applyNumberFormat="1" applyFont="1" applyFill="1" applyBorder="1" applyAlignment="1">
      <alignment horizontal="center" vertical="center" textRotation="90" wrapText="1"/>
    </xf>
    <xf numFmtId="1" fontId="17" fillId="2" borderId="45" xfId="0" applyNumberFormat="1" applyFont="1" applyFill="1" applyBorder="1" applyAlignment="1">
      <alignment horizontal="center" vertical="center" textRotation="90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73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>
      <alignment horizontal="center" vertical="center" wrapText="1"/>
    </xf>
    <xf numFmtId="184" fontId="17" fillId="2" borderId="33" xfId="0" applyNumberFormat="1" applyFont="1" applyFill="1" applyBorder="1" applyAlignment="1">
      <alignment horizontal="center" vertical="center" textRotation="90" wrapText="1"/>
    </xf>
    <xf numFmtId="184" fontId="17" fillId="2" borderId="34" xfId="0" applyNumberFormat="1" applyFont="1" applyFill="1" applyBorder="1" applyAlignment="1">
      <alignment horizontal="center" vertical="center" textRotation="90" wrapText="1"/>
    </xf>
    <xf numFmtId="184" fontId="17" fillId="2" borderId="8" xfId="0" applyNumberFormat="1" applyFont="1" applyFill="1" applyBorder="1" applyAlignment="1">
      <alignment horizontal="center" vertical="center" textRotation="90" wrapText="1"/>
    </xf>
    <xf numFmtId="184" fontId="17" fillId="2" borderId="55" xfId="0" applyNumberFormat="1" applyFont="1" applyFill="1" applyBorder="1" applyAlignment="1">
      <alignment horizontal="center" vertical="center" textRotation="90" wrapText="1"/>
    </xf>
    <xf numFmtId="184" fontId="17" fillId="2" borderId="71" xfId="0" applyNumberFormat="1" applyFont="1" applyFill="1" applyBorder="1" applyAlignment="1">
      <alignment horizontal="center" vertical="center" textRotation="90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7" fillId="2" borderId="52" xfId="15" applyNumberFormat="1" applyFont="1" applyFill="1" applyBorder="1" applyAlignment="1">
      <alignment horizontal="center" vertical="center" textRotation="90" wrapText="1"/>
    </xf>
    <xf numFmtId="49" fontId="17" fillId="2" borderId="26" xfId="15" applyNumberFormat="1" applyFont="1" applyFill="1" applyBorder="1" applyAlignment="1">
      <alignment horizontal="center" vertical="center" textRotation="90" wrapText="1"/>
    </xf>
    <xf numFmtId="49" fontId="17" fillId="2" borderId="45" xfId="15" applyNumberFormat="1" applyFont="1" applyFill="1" applyBorder="1" applyAlignment="1">
      <alignment horizontal="center" vertical="center" textRotation="90" wrapText="1"/>
    </xf>
    <xf numFmtId="0" fontId="17" fillId="2" borderId="0" xfId="0" applyFont="1" applyFill="1" applyBorder="1" applyAlignment="1">
      <alignment horizontal="center" vertical="center" textRotation="90" wrapText="1"/>
    </xf>
    <xf numFmtId="0" fontId="17" fillId="2" borderId="9" xfId="0" applyFont="1" applyFill="1" applyBorder="1" applyAlignment="1">
      <alignment horizontal="center" vertical="center" textRotation="90" wrapText="1"/>
    </xf>
    <xf numFmtId="49" fontId="17" fillId="2" borderId="68" xfId="15" applyNumberFormat="1" applyFont="1" applyFill="1" applyBorder="1" applyAlignment="1">
      <alignment horizontal="center" vertical="center" textRotation="90" wrapText="1"/>
    </xf>
    <xf numFmtId="49" fontId="17" fillId="2" borderId="50" xfId="15" applyNumberFormat="1" applyFont="1" applyFill="1" applyBorder="1" applyAlignment="1">
      <alignment horizontal="center" vertical="center" textRotation="90" wrapText="1"/>
    </xf>
    <xf numFmtId="49" fontId="17" fillId="2" borderId="51" xfId="15" applyNumberFormat="1" applyFont="1" applyFill="1" applyBorder="1" applyAlignment="1">
      <alignment horizontal="center" vertical="center" textRotation="90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17" fillId="2" borderId="25" xfId="0" applyFont="1" applyFill="1" applyBorder="1" applyAlignment="1">
      <alignment horizontal="center" vertical="center" textRotation="90" wrapText="1"/>
    </xf>
    <xf numFmtId="0" fontId="17" fillId="2" borderId="24" xfId="0" applyFont="1" applyFill="1" applyBorder="1" applyAlignment="1">
      <alignment horizontal="center" vertical="center" textRotation="90" wrapText="1"/>
    </xf>
    <xf numFmtId="184" fontId="17" fillId="2" borderId="1" xfId="0" applyNumberFormat="1" applyFont="1" applyFill="1" applyBorder="1" applyAlignment="1">
      <alignment horizontal="center" vertical="center" wrapText="1"/>
    </xf>
    <xf numFmtId="184" fontId="17" fillId="2" borderId="0" xfId="0" applyNumberFormat="1" applyFont="1" applyFill="1" applyBorder="1" applyAlignment="1">
      <alignment horizontal="center" vertical="center" wrapText="1"/>
    </xf>
    <xf numFmtId="184" fontId="17" fillId="2" borderId="32" xfId="0" applyNumberFormat="1" applyFont="1" applyFill="1" applyBorder="1" applyAlignment="1">
      <alignment horizontal="center" vertical="center" wrapText="1"/>
    </xf>
    <xf numFmtId="184" fontId="17" fillId="2" borderId="26" xfId="0" applyNumberFormat="1" applyFont="1" applyFill="1" applyBorder="1" applyAlignment="1">
      <alignment horizontal="center" vertical="center" textRotation="90" wrapText="1"/>
    </xf>
    <xf numFmtId="184" fontId="17" fillId="2" borderId="45" xfId="0" applyNumberFormat="1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66" xfId="0" applyFont="1" applyFill="1" applyBorder="1" applyAlignment="1">
      <alignment horizontal="center" vertical="center" wrapText="1"/>
    </xf>
    <xf numFmtId="184" fontId="1" fillId="2" borderId="26" xfId="0" applyNumberFormat="1" applyFont="1" applyFill="1" applyBorder="1" applyAlignment="1">
      <alignment horizontal="center" vertical="center" textRotation="90" wrapText="1"/>
    </xf>
    <xf numFmtId="184" fontId="1" fillId="2" borderId="45" xfId="0" applyNumberFormat="1" applyFont="1" applyFill="1" applyBorder="1" applyAlignment="1">
      <alignment horizontal="center" vertical="center" textRotation="90" wrapText="1"/>
    </xf>
    <xf numFmtId="0" fontId="17" fillId="2" borderId="54" xfId="0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30" xfId="0" applyNumberFormat="1" applyFont="1" applyFill="1" applyBorder="1" applyAlignment="1">
      <alignment vertical="center" textRotation="90" wrapText="1"/>
    </xf>
    <xf numFmtId="0" fontId="17" fillId="2" borderId="31" xfId="0" applyNumberFormat="1" applyFont="1" applyFill="1" applyBorder="1" applyAlignment="1">
      <alignment vertical="center" textRotation="90" wrapText="1"/>
    </xf>
    <xf numFmtId="184" fontId="17" fillId="2" borderId="37" xfId="0" applyNumberFormat="1" applyFont="1" applyFill="1" applyBorder="1" applyAlignment="1">
      <alignment horizontal="center" vertical="center" textRotation="90" wrapText="1"/>
    </xf>
    <xf numFmtId="184" fontId="17" fillId="2" borderId="13" xfId="0" applyNumberFormat="1" applyFont="1" applyFill="1" applyBorder="1" applyAlignment="1">
      <alignment horizontal="center" vertical="center" textRotation="90" wrapText="1"/>
    </xf>
    <xf numFmtId="184" fontId="17" fillId="2" borderId="38" xfId="0" applyNumberFormat="1" applyFont="1" applyFill="1" applyBorder="1" applyAlignment="1">
      <alignment horizontal="center" vertical="center" textRotation="90" wrapText="1"/>
    </xf>
    <xf numFmtId="184" fontId="17" fillId="2" borderId="14" xfId="0" applyNumberFormat="1" applyFont="1" applyFill="1" applyBorder="1" applyAlignment="1">
      <alignment horizontal="center" vertical="center" textRotation="90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textRotation="90" wrapText="1"/>
    </xf>
    <xf numFmtId="0" fontId="17" fillId="2" borderId="32" xfId="0" applyFont="1" applyFill="1" applyBorder="1" applyAlignment="1">
      <alignment horizontal="center" vertical="center" textRotation="90" wrapText="1"/>
    </xf>
    <xf numFmtId="0" fontId="17" fillId="2" borderId="58" xfId="0" applyFont="1" applyFill="1" applyBorder="1" applyAlignment="1">
      <alignment horizontal="center" vertical="center" textRotation="90" wrapText="1"/>
    </xf>
    <xf numFmtId="0" fontId="18" fillId="9" borderId="66" xfId="0" applyFont="1" applyFill="1" applyBorder="1" applyAlignment="1">
      <alignment horizontal="center" vertical="center" wrapText="1"/>
    </xf>
    <xf numFmtId="0" fontId="18" fillId="9" borderId="6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 textRotation="90" wrapText="1"/>
    </xf>
    <xf numFmtId="49" fontId="17" fillId="2" borderId="47" xfId="0" applyNumberFormat="1" applyFont="1" applyFill="1" applyBorder="1" applyAlignment="1">
      <alignment horizontal="center" vertical="center" textRotation="90" wrapText="1"/>
    </xf>
    <xf numFmtId="49" fontId="17" fillId="2" borderId="48" xfId="0" applyNumberFormat="1" applyFont="1" applyFill="1" applyBorder="1" applyAlignment="1">
      <alignment horizontal="center" vertical="center" textRotation="90" wrapText="1"/>
    </xf>
  </cellXfs>
  <cellStyles count="7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39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C7" sqref="FC7:FC549"/>
    </sheetView>
  </sheetViews>
  <sheetFormatPr defaultColWidth="9.140625" defaultRowHeight="12.75"/>
  <cols>
    <col min="1" max="1" width="30.28125" style="0" customWidth="1"/>
    <col min="2" max="2" width="5.7109375" style="0" customWidth="1"/>
    <col min="3" max="3" width="7.00390625" style="10" customWidth="1"/>
    <col min="4" max="4" width="8.8515625" style="0" customWidth="1"/>
    <col min="5" max="6" width="40.7109375" style="10" customWidth="1"/>
    <col min="7" max="8" width="10.28125" style="11" customWidth="1"/>
    <col min="9" max="9" width="12.140625" style="0" customWidth="1"/>
    <col min="14" max="14" width="11.28125" style="0" customWidth="1"/>
    <col min="17" max="17" width="11.28125" style="0" customWidth="1"/>
    <col min="18" max="18" width="11.421875" style="0" customWidth="1"/>
    <col min="19" max="19" width="11.8515625" style="0" customWidth="1"/>
    <col min="35" max="38" width="9.00390625" style="0" customWidth="1"/>
    <col min="39" max="43" width="5.7109375" style="0" customWidth="1"/>
    <col min="44" max="50" width="3.00390625" style="0" customWidth="1"/>
    <col min="51" max="51" width="6.7109375" style="4" bestFit="1" customWidth="1"/>
    <col min="52" max="53" width="7.8515625" style="4" bestFit="1" customWidth="1"/>
    <col min="54" max="54" width="8.8515625" style="4" bestFit="1" customWidth="1"/>
    <col min="55" max="55" width="7.8515625" style="4" bestFit="1" customWidth="1"/>
    <col min="56" max="56" width="8.8515625" style="4" bestFit="1" customWidth="1"/>
    <col min="57" max="57" width="7.8515625" style="4" bestFit="1" customWidth="1"/>
    <col min="58" max="63" width="2.57421875" style="0" customWidth="1"/>
    <col min="64" max="64" width="12.8515625" style="0" customWidth="1"/>
    <col min="66" max="66" width="7.421875" style="3" customWidth="1"/>
    <col min="68" max="68" width="9.140625" style="8" customWidth="1"/>
    <col min="69" max="87" width="5.7109375" style="0" customWidth="1"/>
    <col min="88" max="89" width="6.57421875" style="0" customWidth="1"/>
    <col min="90" max="90" width="20.28125" style="8" customWidth="1"/>
    <col min="91" max="91" width="10.8515625" style="0" customWidth="1"/>
    <col min="92" max="94" width="5.7109375" style="0" customWidth="1"/>
    <col min="95" max="101" width="7.00390625" style="0" customWidth="1"/>
    <col min="102" max="102" width="14.7109375" style="1" customWidth="1"/>
    <col min="103" max="103" width="15.28125" style="0" customWidth="1"/>
    <col min="104" max="104" width="5.7109375" style="0" customWidth="1"/>
    <col min="105" max="105" width="7.57421875" style="0" customWidth="1"/>
    <col min="106" max="106" width="8.8515625" style="0" customWidth="1"/>
    <col min="107" max="108" width="5.7109375" style="0" customWidth="1"/>
    <col min="109" max="109" width="11.57421875" style="7" customWidth="1"/>
    <col min="110" max="129" width="9.28125" style="2" bestFit="1" customWidth="1"/>
    <col min="130" max="130" width="10.8515625" style="2" customWidth="1"/>
    <col min="131" max="135" width="9.28125" style="2" bestFit="1" customWidth="1"/>
    <col min="136" max="136" width="10.421875" style="2" bestFit="1" customWidth="1"/>
    <col min="137" max="147" width="9.28125" style="2" bestFit="1" customWidth="1"/>
    <col min="148" max="148" width="10.421875" style="2" bestFit="1" customWidth="1"/>
    <col min="149" max="149" width="9.28125" style="2" bestFit="1" customWidth="1"/>
    <col min="150" max="150" width="4.140625" style="2" customWidth="1"/>
    <col min="151" max="151" width="13.28125" style="2" customWidth="1"/>
    <col min="152" max="159" width="9.28125" style="2" bestFit="1" customWidth="1"/>
    <col min="160" max="160" width="11.28125" style="2" bestFit="1" customWidth="1"/>
    <col min="253" max="16384" width="9.140625" style="2" customWidth="1"/>
  </cols>
  <sheetData>
    <row r="1" spans="1:160" ht="44.25" customHeight="1" thickBot="1">
      <c r="A1" s="304" t="s">
        <v>296</v>
      </c>
      <c r="B1" s="305"/>
      <c r="C1" s="305"/>
      <c r="D1" s="305"/>
      <c r="E1" s="305"/>
      <c r="F1" s="305"/>
      <c r="G1" s="305"/>
      <c r="H1" s="306"/>
      <c r="I1" s="307" t="s">
        <v>297</v>
      </c>
      <c r="J1" s="308"/>
      <c r="K1" s="308"/>
      <c r="L1" s="308"/>
      <c r="M1" s="309"/>
      <c r="N1" s="310" t="s">
        <v>308</v>
      </c>
      <c r="O1" s="311"/>
      <c r="P1" s="311"/>
      <c r="Q1" s="311"/>
      <c r="R1" s="311"/>
      <c r="S1" s="311"/>
      <c r="T1" s="311"/>
      <c r="U1" s="311"/>
      <c r="V1" s="303" t="s">
        <v>300</v>
      </c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1" t="s">
        <v>298</v>
      </c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2"/>
      <c r="BL1" s="298" t="s">
        <v>301</v>
      </c>
      <c r="BM1" s="299"/>
      <c r="BN1" s="299"/>
      <c r="BO1" s="299"/>
      <c r="BP1" s="299"/>
      <c r="BQ1" s="299"/>
      <c r="BR1" s="299"/>
      <c r="BS1" s="299"/>
      <c r="BT1" s="299"/>
      <c r="BU1" s="299"/>
      <c r="BV1" s="299"/>
      <c r="BW1" s="299"/>
      <c r="BX1" s="299"/>
      <c r="BY1" s="299"/>
      <c r="BZ1" s="299"/>
      <c r="CA1" s="299"/>
      <c r="CB1" s="299"/>
      <c r="CC1" s="299"/>
      <c r="CD1" s="300"/>
      <c r="CE1" s="382" t="s">
        <v>305</v>
      </c>
      <c r="CF1" s="383"/>
      <c r="CG1" s="383"/>
      <c r="CH1" s="383"/>
      <c r="CI1" s="383"/>
      <c r="CJ1" s="383"/>
      <c r="CK1" s="383"/>
      <c r="CL1" s="383"/>
      <c r="CM1" s="383"/>
      <c r="CN1" s="383"/>
      <c r="CO1" s="383"/>
      <c r="CP1" s="384"/>
      <c r="CQ1" s="295" t="s">
        <v>307</v>
      </c>
      <c r="CR1" s="296"/>
      <c r="CS1" s="296"/>
      <c r="CT1" s="296"/>
      <c r="CU1" s="296"/>
      <c r="CV1" s="296"/>
      <c r="CW1" s="296"/>
      <c r="CX1" s="296"/>
      <c r="CY1" s="297"/>
      <c r="CZ1" s="378" t="s">
        <v>303</v>
      </c>
      <c r="DA1" s="378"/>
      <c r="DB1" s="379" t="s">
        <v>304</v>
      </c>
      <c r="DC1" s="380"/>
      <c r="DD1" s="380"/>
      <c r="DE1" s="380"/>
      <c r="DF1" s="380"/>
      <c r="DG1" s="380"/>
      <c r="DH1" s="380"/>
      <c r="DI1" s="380"/>
      <c r="DJ1" s="380"/>
      <c r="DK1" s="380"/>
      <c r="DL1" s="380"/>
      <c r="DM1" s="380"/>
      <c r="DN1" s="380"/>
      <c r="DO1" s="380"/>
      <c r="DP1" s="380"/>
      <c r="DQ1" s="380"/>
      <c r="DR1" s="380"/>
      <c r="DS1" s="380"/>
      <c r="DT1" s="380"/>
      <c r="DU1" s="380"/>
      <c r="DV1" s="380"/>
      <c r="DW1" s="380"/>
      <c r="DX1" s="380"/>
      <c r="DY1" s="380"/>
      <c r="DZ1" s="380"/>
      <c r="EA1" s="380"/>
      <c r="EB1" s="380"/>
      <c r="EC1" s="380"/>
      <c r="ED1" s="380"/>
      <c r="EE1" s="380"/>
      <c r="EF1" s="380"/>
      <c r="EG1" s="380"/>
      <c r="EH1" s="380"/>
      <c r="EI1" s="380"/>
      <c r="EJ1" s="380"/>
      <c r="EK1" s="380"/>
      <c r="EL1" s="380"/>
      <c r="EM1" s="380"/>
      <c r="EN1" s="380"/>
      <c r="EO1" s="380"/>
      <c r="EP1" s="380"/>
      <c r="EQ1" s="380"/>
      <c r="ER1" s="380"/>
      <c r="ES1" s="380"/>
      <c r="ET1" s="380"/>
      <c r="EU1" s="380"/>
      <c r="EV1" s="380"/>
      <c r="EW1" s="380"/>
      <c r="EX1" s="380"/>
      <c r="EY1" s="380"/>
      <c r="EZ1" s="380"/>
      <c r="FA1" s="380"/>
      <c r="FB1" s="380"/>
      <c r="FC1" s="380"/>
      <c r="FD1" s="381"/>
    </row>
    <row r="2" spans="1:252" s="15" customFormat="1" ht="54" customHeight="1" thickBot="1">
      <c r="A2" s="241" t="s">
        <v>309</v>
      </c>
      <c r="B2" s="244" t="s">
        <v>310</v>
      </c>
      <c r="C2" s="247" t="s">
        <v>293</v>
      </c>
      <c r="D2" s="312" t="s">
        <v>294</v>
      </c>
      <c r="E2" s="316" t="s">
        <v>1438</v>
      </c>
      <c r="F2" s="317" t="s">
        <v>1439</v>
      </c>
      <c r="G2" s="320" t="s">
        <v>1479</v>
      </c>
      <c r="H2" s="320" t="s">
        <v>1480</v>
      </c>
      <c r="I2" s="244" t="s">
        <v>311</v>
      </c>
      <c r="J2" s="244" t="s">
        <v>382</v>
      </c>
      <c r="K2" s="244" t="s">
        <v>724</v>
      </c>
      <c r="L2" s="313" t="s">
        <v>265</v>
      </c>
      <c r="M2" s="250" t="s">
        <v>326</v>
      </c>
      <c r="N2" s="244" t="s">
        <v>381</v>
      </c>
      <c r="O2" s="244" t="s">
        <v>312</v>
      </c>
      <c r="P2" s="244" t="s">
        <v>313</v>
      </c>
      <c r="Q2" s="244" t="s">
        <v>314</v>
      </c>
      <c r="R2" s="244" t="s">
        <v>315</v>
      </c>
      <c r="S2" s="244" t="s">
        <v>316</v>
      </c>
      <c r="T2" s="258" t="s">
        <v>320</v>
      </c>
      <c r="U2" s="258"/>
      <c r="V2" s="283" t="s">
        <v>317</v>
      </c>
      <c r="W2" s="283"/>
      <c r="X2" s="283"/>
      <c r="Y2" s="283"/>
      <c r="Z2" s="283"/>
      <c r="AA2" s="280" t="s">
        <v>318</v>
      </c>
      <c r="AB2" s="280" t="s">
        <v>319</v>
      </c>
      <c r="AC2" s="244" t="s">
        <v>321</v>
      </c>
      <c r="AD2" s="244" t="s">
        <v>322</v>
      </c>
      <c r="AE2" s="244" t="s">
        <v>323</v>
      </c>
      <c r="AF2" s="385" t="s">
        <v>299</v>
      </c>
      <c r="AG2" s="385"/>
      <c r="AH2" s="386"/>
      <c r="AI2" s="365" t="s">
        <v>1444</v>
      </c>
      <c r="AJ2" s="366"/>
      <c r="AK2" s="366"/>
      <c r="AL2" s="367"/>
      <c r="AM2" s="365" t="s">
        <v>1441</v>
      </c>
      <c r="AN2" s="367"/>
      <c r="AO2" s="365" t="s">
        <v>1442</v>
      </c>
      <c r="AP2" s="366"/>
      <c r="AQ2" s="367"/>
      <c r="AR2" s="377" t="s">
        <v>1443</v>
      </c>
      <c r="AS2" s="375"/>
      <c r="AT2" s="375"/>
      <c r="AU2" s="375"/>
      <c r="AV2" s="375"/>
      <c r="AW2" s="375"/>
      <c r="AX2" s="376"/>
      <c r="AY2" s="341" t="s">
        <v>1443</v>
      </c>
      <c r="AZ2" s="342"/>
      <c r="BA2" s="342"/>
      <c r="BB2" s="342"/>
      <c r="BC2" s="342"/>
      <c r="BD2" s="342"/>
      <c r="BE2" s="343"/>
      <c r="BF2" s="365" t="s">
        <v>1445</v>
      </c>
      <c r="BG2" s="366"/>
      <c r="BH2" s="366"/>
      <c r="BI2" s="366"/>
      <c r="BJ2" s="368"/>
      <c r="BK2" s="367"/>
      <c r="BL2" s="268" t="s">
        <v>324</v>
      </c>
      <c r="BM2" s="355" t="s">
        <v>325</v>
      </c>
      <c r="BN2" s="372" t="s">
        <v>1446</v>
      </c>
      <c r="BO2" s="373"/>
      <c r="BP2" s="374"/>
      <c r="BQ2" s="375" t="s">
        <v>1447</v>
      </c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6"/>
      <c r="CE2" s="377" t="s">
        <v>1440</v>
      </c>
      <c r="CF2" s="375"/>
      <c r="CG2" s="375"/>
      <c r="CH2" s="375"/>
      <c r="CI2" s="375"/>
      <c r="CJ2" s="375"/>
      <c r="CK2" s="375"/>
      <c r="CL2" s="375"/>
      <c r="CM2" s="376"/>
      <c r="CN2" s="369" t="s">
        <v>2041</v>
      </c>
      <c r="CO2" s="370"/>
      <c r="CP2" s="371"/>
      <c r="CQ2" s="387" t="s">
        <v>1431</v>
      </c>
      <c r="CR2" s="316" t="s">
        <v>1432</v>
      </c>
      <c r="CS2" s="332" t="s">
        <v>1433</v>
      </c>
      <c r="CT2" s="317" t="s">
        <v>1434</v>
      </c>
      <c r="CU2" s="220" t="s">
        <v>1435</v>
      </c>
      <c r="CV2" s="220" t="s">
        <v>1436</v>
      </c>
      <c r="CW2" s="329" t="s">
        <v>1437</v>
      </c>
      <c r="CX2" s="258" t="s">
        <v>852</v>
      </c>
      <c r="CY2" s="255" t="s">
        <v>853</v>
      </c>
      <c r="CZ2" s="30"/>
      <c r="DA2" s="31"/>
      <c r="DB2" s="204" t="s">
        <v>306</v>
      </c>
      <c r="DC2" s="205"/>
      <c r="DD2" s="206"/>
      <c r="DE2" s="204" t="s">
        <v>259</v>
      </c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6"/>
      <c r="EH2" s="204" t="s">
        <v>292</v>
      </c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20" t="s">
        <v>260</v>
      </c>
      <c r="EU2" s="239" t="s">
        <v>291</v>
      </c>
      <c r="EV2" s="205"/>
      <c r="EW2" s="205"/>
      <c r="EX2" s="205"/>
      <c r="EY2" s="205"/>
      <c r="EZ2" s="205"/>
      <c r="FA2" s="205"/>
      <c r="FB2" s="205"/>
      <c r="FC2" s="206"/>
      <c r="FD2" s="236" t="s">
        <v>290</v>
      </c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5" customFormat="1" ht="32.25" customHeight="1" thickBot="1">
      <c r="A3" s="242"/>
      <c r="B3" s="245"/>
      <c r="C3" s="248"/>
      <c r="D3" s="253"/>
      <c r="E3" s="218"/>
      <c r="F3" s="318"/>
      <c r="G3" s="321"/>
      <c r="H3" s="321"/>
      <c r="I3" s="245"/>
      <c r="J3" s="245"/>
      <c r="K3" s="245"/>
      <c r="L3" s="314"/>
      <c r="M3" s="251"/>
      <c r="N3" s="245"/>
      <c r="O3" s="245"/>
      <c r="P3" s="245"/>
      <c r="Q3" s="245"/>
      <c r="R3" s="245"/>
      <c r="S3" s="245"/>
      <c r="T3" s="245" t="s">
        <v>332</v>
      </c>
      <c r="U3" s="245" t="s">
        <v>333</v>
      </c>
      <c r="V3" s="245" t="s">
        <v>327</v>
      </c>
      <c r="W3" s="245" t="s">
        <v>328</v>
      </c>
      <c r="X3" s="245" t="s">
        <v>329</v>
      </c>
      <c r="Y3" s="245" t="s">
        <v>330</v>
      </c>
      <c r="Z3" s="245" t="s">
        <v>331</v>
      </c>
      <c r="AA3" s="281"/>
      <c r="AB3" s="281"/>
      <c r="AC3" s="245"/>
      <c r="AD3" s="245"/>
      <c r="AE3" s="245"/>
      <c r="AF3" s="251" t="s">
        <v>334</v>
      </c>
      <c r="AG3" s="251" t="s">
        <v>335</v>
      </c>
      <c r="AH3" s="251" t="s">
        <v>336</v>
      </c>
      <c r="AI3" s="248" t="s">
        <v>258</v>
      </c>
      <c r="AJ3" s="276" t="s">
        <v>1457</v>
      </c>
      <c r="AK3" s="274" t="s">
        <v>1458</v>
      </c>
      <c r="AL3" s="253" t="s">
        <v>1459</v>
      </c>
      <c r="AM3" s="248" t="s">
        <v>332</v>
      </c>
      <c r="AN3" s="253" t="s">
        <v>333</v>
      </c>
      <c r="AO3" s="248" t="s">
        <v>1453</v>
      </c>
      <c r="AP3" s="293" t="s">
        <v>1454</v>
      </c>
      <c r="AQ3" s="253" t="s">
        <v>1455</v>
      </c>
      <c r="AR3" s="14"/>
      <c r="AS3" s="13"/>
      <c r="AT3" s="13"/>
      <c r="AU3" s="13"/>
      <c r="AV3" s="13"/>
      <c r="AW3" s="13"/>
      <c r="AX3" s="13"/>
      <c r="AY3" s="336" t="s">
        <v>1456</v>
      </c>
      <c r="AZ3" s="337"/>
      <c r="BA3" s="337"/>
      <c r="BB3" s="337"/>
      <c r="BC3" s="337"/>
      <c r="BD3" s="337"/>
      <c r="BE3" s="338"/>
      <c r="BF3" s="248" t="s">
        <v>1460</v>
      </c>
      <c r="BG3" s="293" t="s">
        <v>1461</v>
      </c>
      <c r="BH3" s="293" t="s">
        <v>1462</v>
      </c>
      <c r="BI3" s="293" t="s">
        <v>1463</v>
      </c>
      <c r="BJ3" s="293" t="s">
        <v>1464</v>
      </c>
      <c r="BK3" s="262" t="s">
        <v>1465</v>
      </c>
      <c r="BL3" s="269"/>
      <c r="BM3" s="356"/>
      <c r="BN3" s="290" t="s">
        <v>1146</v>
      </c>
      <c r="BO3" s="271" t="s">
        <v>1474</v>
      </c>
      <c r="BP3" s="352" t="s">
        <v>1475</v>
      </c>
      <c r="BQ3" s="348" t="s">
        <v>1476</v>
      </c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9"/>
      <c r="CC3" s="260" t="s">
        <v>1477</v>
      </c>
      <c r="CD3" s="262" t="s">
        <v>1478</v>
      </c>
      <c r="CE3" s="330" t="s">
        <v>1448</v>
      </c>
      <c r="CF3" s="344" t="s">
        <v>1449</v>
      </c>
      <c r="CG3" s="345"/>
      <c r="CH3" s="345"/>
      <c r="CI3" s="346"/>
      <c r="CJ3" s="358" t="s">
        <v>1450</v>
      </c>
      <c r="CK3" s="358" t="s">
        <v>1451</v>
      </c>
      <c r="CL3" s="335" t="s">
        <v>1452</v>
      </c>
      <c r="CM3" s="363" t="s">
        <v>1452</v>
      </c>
      <c r="CN3" s="248" t="s">
        <v>1466</v>
      </c>
      <c r="CO3" s="293" t="s">
        <v>1467</v>
      </c>
      <c r="CP3" s="327" t="s">
        <v>1468</v>
      </c>
      <c r="CQ3" s="323"/>
      <c r="CR3" s="218"/>
      <c r="CS3" s="333"/>
      <c r="CT3" s="318"/>
      <c r="CU3" s="203"/>
      <c r="CV3" s="203"/>
      <c r="CW3" s="330"/>
      <c r="CX3" s="207"/>
      <c r="CY3" s="256"/>
      <c r="CZ3" s="248" t="s">
        <v>1469</v>
      </c>
      <c r="DA3" s="253" t="s">
        <v>1470</v>
      </c>
      <c r="DB3" s="323" t="s">
        <v>1471</v>
      </c>
      <c r="DC3" s="325" t="s">
        <v>1472</v>
      </c>
      <c r="DD3" s="253" t="s">
        <v>1473</v>
      </c>
      <c r="DE3" s="207" t="s">
        <v>295</v>
      </c>
      <c r="DF3" s="207"/>
      <c r="DG3" s="207"/>
      <c r="DH3" s="207"/>
      <c r="DI3" s="208" t="s">
        <v>261</v>
      </c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10"/>
      <c r="DU3" s="208" t="s">
        <v>262</v>
      </c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10"/>
      <c r="EG3" s="211" t="s">
        <v>263</v>
      </c>
      <c r="EH3" s="201" t="s">
        <v>264</v>
      </c>
      <c r="EI3" s="216"/>
      <c r="EJ3" s="216"/>
      <c r="EK3" s="216"/>
      <c r="EL3" s="216"/>
      <c r="EM3" s="216"/>
      <c r="EN3" s="216"/>
      <c r="EO3" s="216"/>
      <c r="EP3" s="216"/>
      <c r="EQ3" s="216"/>
      <c r="ER3" s="217"/>
      <c r="ES3" s="12"/>
      <c r="ET3" s="203"/>
      <c r="EU3" s="240" t="s">
        <v>264</v>
      </c>
      <c r="EV3" s="216"/>
      <c r="EW3" s="216"/>
      <c r="EX3" s="216"/>
      <c r="EY3" s="216"/>
      <c r="EZ3" s="216"/>
      <c r="FA3" s="216"/>
      <c r="FB3" s="216"/>
      <c r="FD3" s="237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5" customFormat="1" ht="13.5" customHeight="1" thickBot="1">
      <c r="A4" s="242"/>
      <c r="B4" s="245"/>
      <c r="C4" s="248"/>
      <c r="D4" s="253"/>
      <c r="E4" s="218"/>
      <c r="F4" s="318"/>
      <c r="G4" s="321"/>
      <c r="H4" s="321"/>
      <c r="I4" s="245"/>
      <c r="J4" s="245"/>
      <c r="K4" s="245"/>
      <c r="L4" s="314"/>
      <c r="M4" s="251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81"/>
      <c r="AB4" s="281"/>
      <c r="AC4" s="245"/>
      <c r="AD4" s="245"/>
      <c r="AE4" s="245"/>
      <c r="AF4" s="251"/>
      <c r="AG4" s="251"/>
      <c r="AH4" s="251"/>
      <c r="AI4" s="248"/>
      <c r="AJ4" s="276"/>
      <c r="AK4" s="274"/>
      <c r="AL4" s="253"/>
      <c r="AM4" s="248"/>
      <c r="AN4" s="253"/>
      <c r="AO4" s="248"/>
      <c r="AP4" s="293"/>
      <c r="AQ4" s="253"/>
      <c r="AR4" s="14"/>
      <c r="AS4" s="13"/>
      <c r="AT4" s="13"/>
      <c r="AU4" s="13"/>
      <c r="AV4" s="13"/>
      <c r="AW4" s="13"/>
      <c r="AX4" s="13"/>
      <c r="AY4" s="336"/>
      <c r="AZ4" s="337"/>
      <c r="BA4" s="337"/>
      <c r="BB4" s="337"/>
      <c r="BC4" s="337"/>
      <c r="BD4" s="337"/>
      <c r="BE4" s="338"/>
      <c r="BF4" s="248"/>
      <c r="BG4" s="293"/>
      <c r="BH4" s="293"/>
      <c r="BI4" s="293"/>
      <c r="BJ4" s="293"/>
      <c r="BK4" s="262"/>
      <c r="BL4" s="269"/>
      <c r="BM4" s="356"/>
      <c r="BN4" s="291"/>
      <c r="BO4" s="272"/>
      <c r="BP4" s="353"/>
      <c r="BQ4" s="347" t="s">
        <v>1481</v>
      </c>
      <c r="BR4" s="348"/>
      <c r="BS4" s="348"/>
      <c r="BT4" s="348"/>
      <c r="BU4" s="348"/>
      <c r="BV4" s="348"/>
      <c r="BW4" s="349"/>
      <c r="BX4" s="284" t="s">
        <v>1482</v>
      </c>
      <c r="BY4" s="359" t="s">
        <v>1483</v>
      </c>
      <c r="BZ4" s="359" t="s">
        <v>1484</v>
      </c>
      <c r="CA4" s="359" t="s">
        <v>1485</v>
      </c>
      <c r="CB4" s="361" t="s">
        <v>1486</v>
      </c>
      <c r="CC4" s="260"/>
      <c r="CD4" s="262"/>
      <c r="CE4" s="330"/>
      <c r="CF4" s="344"/>
      <c r="CG4" s="345"/>
      <c r="CH4" s="345"/>
      <c r="CI4" s="346"/>
      <c r="CJ4" s="245"/>
      <c r="CK4" s="245"/>
      <c r="CL4" s="207"/>
      <c r="CM4" s="363"/>
      <c r="CN4" s="248"/>
      <c r="CO4" s="293"/>
      <c r="CP4" s="327"/>
      <c r="CQ4" s="323"/>
      <c r="CR4" s="218"/>
      <c r="CS4" s="333"/>
      <c r="CT4" s="318"/>
      <c r="CU4" s="203"/>
      <c r="CV4" s="203"/>
      <c r="CW4" s="330"/>
      <c r="CX4" s="207"/>
      <c r="CY4" s="256"/>
      <c r="CZ4" s="248"/>
      <c r="DA4" s="253"/>
      <c r="DB4" s="323"/>
      <c r="DC4" s="325"/>
      <c r="DD4" s="253"/>
      <c r="DE4" s="213" t="s">
        <v>265</v>
      </c>
      <c r="DF4" s="215" t="s">
        <v>266</v>
      </c>
      <c r="DG4" s="216"/>
      <c r="DH4" s="217"/>
      <c r="DI4" s="218" t="s">
        <v>267</v>
      </c>
      <c r="DJ4" s="208" t="s">
        <v>268</v>
      </c>
      <c r="DK4" s="209"/>
      <c r="DL4" s="209"/>
      <c r="DM4" s="209"/>
      <c r="DN4" s="209"/>
      <c r="DO4" s="209"/>
      <c r="DP4" s="209"/>
      <c r="DQ4" s="209"/>
      <c r="DR4" s="209"/>
      <c r="DS4" s="209"/>
      <c r="DT4" s="210"/>
      <c r="DU4" s="208" t="s">
        <v>269</v>
      </c>
      <c r="DV4" s="209"/>
      <c r="DW4" s="209"/>
      <c r="DX4" s="209"/>
      <c r="DY4" s="209"/>
      <c r="DZ4" s="210"/>
      <c r="EA4" s="208" t="s">
        <v>270</v>
      </c>
      <c r="EB4" s="209"/>
      <c r="EC4" s="209"/>
      <c r="ED4" s="209"/>
      <c r="EE4" s="209"/>
      <c r="EF4" s="210"/>
      <c r="EG4" s="211"/>
      <c r="EH4" s="199" t="s">
        <v>271</v>
      </c>
      <c r="EI4" s="197">
        <v>1997</v>
      </c>
      <c r="EJ4" s="195">
        <v>1998</v>
      </c>
      <c r="EK4" s="195">
        <v>1999</v>
      </c>
      <c r="EL4" s="195">
        <v>2000</v>
      </c>
      <c r="EM4" s="195">
        <v>2001</v>
      </c>
      <c r="EN4" s="195">
        <v>2002</v>
      </c>
      <c r="EO4" s="195">
        <v>2003</v>
      </c>
      <c r="EP4" s="195">
        <v>2004</v>
      </c>
      <c r="EQ4" s="232">
        <v>2005</v>
      </c>
      <c r="ER4" s="232">
        <v>2006</v>
      </c>
      <c r="ES4" s="234" t="s">
        <v>1487</v>
      </c>
      <c r="ET4" s="203"/>
      <c r="EU4" s="199" t="s">
        <v>271</v>
      </c>
      <c r="EV4" s="195">
        <v>1999</v>
      </c>
      <c r="EW4" s="195">
        <v>2000</v>
      </c>
      <c r="EX4" s="195">
        <v>2001</v>
      </c>
      <c r="EY4" s="195">
        <v>2002</v>
      </c>
      <c r="EZ4" s="195">
        <v>2003</v>
      </c>
      <c r="FA4" s="195">
        <v>2004</v>
      </c>
      <c r="FB4" s="232">
        <v>2005</v>
      </c>
      <c r="FC4" s="234" t="s">
        <v>1487</v>
      </c>
      <c r="FD4" s="237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5" customFormat="1" ht="13.5" customHeight="1" thickBot="1">
      <c r="A5" s="242"/>
      <c r="B5" s="245"/>
      <c r="C5" s="248"/>
      <c r="D5" s="253"/>
      <c r="E5" s="218"/>
      <c r="F5" s="318"/>
      <c r="G5" s="321"/>
      <c r="H5" s="321"/>
      <c r="I5" s="245"/>
      <c r="J5" s="245"/>
      <c r="K5" s="245"/>
      <c r="L5" s="314"/>
      <c r="M5" s="251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81"/>
      <c r="AB5" s="281"/>
      <c r="AC5" s="245"/>
      <c r="AD5" s="245"/>
      <c r="AE5" s="245"/>
      <c r="AF5" s="251"/>
      <c r="AG5" s="251"/>
      <c r="AH5" s="251"/>
      <c r="AI5" s="248"/>
      <c r="AJ5" s="276"/>
      <c r="AK5" s="274"/>
      <c r="AL5" s="253"/>
      <c r="AM5" s="248"/>
      <c r="AN5" s="253"/>
      <c r="AO5" s="248"/>
      <c r="AP5" s="293"/>
      <c r="AQ5" s="253"/>
      <c r="AR5" s="14"/>
      <c r="AS5" s="13"/>
      <c r="AT5" s="13"/>
      <c r="AU5" s="13"/>
      <c r="AV5" s="13"/>
      <c r="AW5" s="13"/>
      <c r="AX5" s="13"/>
      <c r="AY5" s="278">
        <v>1</v>
      </c>
      <c r="AZ5" s="339">
        <v>2</v>
      </c>
      <c r="BA5" s="339">
        <v>3</v>
      </c>
      <c r="BB5" s="339">
        <v>4</v>
      </c>
      <c r="BC5" s="339">
        <v>5</v>
      </c>
      <c r="BD5" s="339">
        <v>6</v>
      </c>
      <c r="BE5" s="288">
        <v>7</v>
      </c>
      <c r="BF5" s="248"/>
      <c r="BG5" s="293"/>
      <c r="BH5" s="293"/>
      <c r="BI5" s="293"/>
      <c r="BJ5" s="293"/>
      <c r="BK5" s="262"/>
      <c r="BL5" s="269"/>
      <c r="BM5" s="356"/>
      <c r="BN5" s="291"/>
      <c r="BO5" s="272"/>
      <c r="BP5" s="353"/>
      <c r="BQ5" s="350" t="s">
        <v>1487</v>
      </c>
      <c r="BR5" s="264" t="s">
        <v>1488</v>
      </c>
      <c r="BS5" s="266" t="s">
        <v>1489</v>
      </c>
      <c r="BT5" s="285" t="s">
        <v>1490</v>
      </c>
      <c r="BU5" s="286"/>
      <c r="BV5" s="286"/>
      <c r="BW5" s="287"/>
      <c r="BX5" s="264"/>
      <c r="BY5" s="359"/>
      <c r="BZ5" s="359"/>
      <c r="CA5" s="359"/>
      <c r="CB5" s="361"/>
      <c r="CC5" s="260"/>
      <c r="CD5" s="262"/>
      <c r="CE5" s="330"/>
      <c r="CF5" s="16"/>
      <c r="CG5" s="17"/>
      <c r="CH5" s="17"/>
      <c r="CI5" s="18"/>
      <c r="CJ5" s="245"/>
      <c r="CK5" s="245"/>
      <c r="CL5" s="207"/>
      <c r="CM5" s="363"/>
      <c r="CN5" s="248"/>
      <c r="CO5" s="293"/>
      <c r="CP5" s="327"/>
      <c r="CQ5" s="323"/>
      <c r="CR5" s="218"/>
      <c r="CS5" s="333"/>
      <c r="CT5" s="318"/>
      <c r="CU5" s="203"/>
      <c r="CV5" s="203"/>
      <c r="CW5" s="330"/>
      <c r="CX5" s="207"/>
      <c r="CY5" s="256"/>
      <c r="CZ5" s="248"/>
      <c r="DA5" s="253"/>
      <c r="DB5" s="323"/>
      <c r="DC5" s="325"/>
      <c r="DD5" s="253"/>
      <c r="DE5" s="213"/>
      <c r="DF5" s="223" t="s">
        <v>272</v>
      </c>
      <c r="DG5" s="225" t="s">
        <v>273</v>
      </c>
      <c r="DH5" s="227" t="s">
        <v>274</v>
      </c>
      <c r="DI5" s="218"/>
      <c r="DJ5" s="229" t="s">
        <v>275</v>
      </c>
      <c r="DK5" s="230"/>
      <c r="DL5" s="230"/>
      <c r="DM5" s="230"/>
      <c r="DN5" s="230"/>
      <c r="DO5" s="230"/>
      <c r="DP5" s="230"/>
      <c r="DQ5" s="230"/>
      <c r="DR5" s="230"/>
      <c r="DS5" s="231"/>
      <c r="DT5" s="227" t="s">
        <v>1487</v>
      </c>
      <c r="DU5" s="193" t="s">
        <v>276</v>
      </c>
      <c r="DV5" s="194"/>
      <c r="DW5" s="194"/>
      <c r="DX5" s="194"/>
      <c r="DY5" s="194"/>
      <c r="DZ5" s="221"/>
      <c r="EA5" s="194"/>
      <c r="EB5" s="194"/>
      <c r="EC5" s="194"/>
      <c r="ED5" s="194"/>
      <c r="EE5" s="194"/>
      <c r="EF5" s="222"/>
      <c r="EG5" s="211"/>
      <c r="EH5" s="199"/>
      <c r="EI5" s="197"/>
      <c r="EJ5" s="195"/>
      <c r="EK5" s="195"/>
      <c r="EL5" s="195"/>
      <c r="EM5" s="195"/>
      <c r="EN5" s="195"/>
      <c r="EO5" s="195"/>
      <c r="EP5" s="195"/>
      <c r="EQ5" s="232"/>
      <c r="ER5" s="232"/>
      <c r="ES5" s="234"/>
      <c r="ET5" s="203"/>
      <c r="EU5" s="199"/>
      <c r="EV5" s="195"/>
      <c r="EW5" s="195"/>
      <c r="EX5" s="195"/>
      <c r="EY5" s="195"/>
      <c r="EZ5" s="195"/>
      <c r="FA5" s="195"/>
      <c r="FB5" s="232"/>
      <c r="FC5" s="234"/>
      <c r="FD5" s="237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5" customFormat="1" ht="105.75" customHeight="1" thickBot="1">
      <c r="A6" s="243"/>
      <c r="B6" s="246"/>
      <c r="C6" s="249"/>
      <c r="D6" s="254"/>
      <c r="E6" s="219"/>
      <c r="F6" s="319"/>
      <c r="G6" s="322"/>
      <c r="H6" s="322"/>
      <c r="I6" s="246"/>
      <c r="J6" s="246"/>
      <c r="K6" s="246"/>
      <c r="L6" s="315"/>
      <c r="M6" s="252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82"/>
      <c r="AB6" s="282"/>
      <c r="AC6" s="246"/>
      <c r="AD6" s="246"/>
      <c r="AE6" s="246"/>
      <c r="AF6" s="252"/>
      <c r="AG6" s="252"/>
      <c r="AH6" s="252"/>
      <c r="AI6" s="249"/>
      <c r="AJ6" s="277"/>
      <c r="AK6" s="275"/>
      <c r="AL6" s="254"/>
      <c r="AM6" s="249"/>
      <c r="AN6" s="254"/>
      <c r="AO6" s="249"/>
      <c r="AP6" s="294"/>
      <c r="AQ6" s="254"/>
      <c r="AR6" s="42">
        <v>1</v>
      </c>
      <c r="AS6" s="43">
        <v>2</v>
      </c>
      <c r="AT6" s="43">
        <v>3</v>
      </c>
      <c r="AU6" s="43">
        <v>4</v>
      </c>
      <c r="AV6" s="43">
        <v>5</v>
      </c>
      <c r="AW6" s="43">
        <v>6</v>
      </c>
      <c r="AX6" s="44">
        <v>7</v>
      </c>
      <c r="AY6" s="279"/>
      <c r="AZ6" s="340"/>
      <c r="BA6" s="340">
        <v>3</v>
      </c>
      <c r="BB6" s="340">
        <v>4</v>
      </c>
      <c r="BC6" s="340">
        <v>5</v>
      </c>
      <c r="BD6" s="340">
        <v>6</v>
      </c>
      <c r="BE6" s="289"/>
      <c r="BF6" s="249"/>
      <c r="BG6" s="294"/>
      <c r="BH6" s="294"/>
      <c r="BI6" s="294"/>
      <c r="BJ6" s="294"/>
      <c r="BK6" s="263"/>
      <c r="BL6" s="270"/>
      <c r="BM6" s="357"/>
      <c r="BN6" s="292"/>
      <c r="BO6" s="273"/>
      <c r="BP6" s="354"/>
      <c r="BQ6" s="351"/>
      <c r="BR6" s="265"/>
      <c r="BS6" s="267"/>
      <c r="BT6" s="46" t="s">
        <v>1494</v>
      </c>
      <c r="BU6" s="47" t="s">
        <v>1495</v>
      </c>
      <c r="BV6" s="47" t="s">
        <v>1468</v>
      </c>
      <c r="BW6" s="48" t="s">
        <v>1496</v>
      </c>
      <c r="BX6" s="265"/>
      <c r="BY6" s="360"/>
      <c r="BZ6" s="360"/>
      <c r="CA6" s="360"/>
      <c r="CB6" s="362"/>
      <c r="CC6" s="261"/>
      <c r="CD6" s="263"/>
      <c r="CE6" s="331"/>
      <c r="CF6" s="49" t="s">
        <v>1491</v>
      </c>
      <c r="CG6" s="19" t="s">
        <v>1492</v>
      </c>
      <c r="CH6" s="19" t="s">
        <v>1493</v>
      </c>
      <c r="CI6" s="45" t="s">
        <v>331</v>
      </c>
      <c r="CJ6" s="246"/>
      <c r="CK6" s="246"/>
      <c r="CL6" s="259"/>
      <c r="CM6" s="364"/>
      <c r="CN6" s="249"/>
      <c r="CO6" s="294"/>
      <c r="CP6" s="328"/>
      <c r="CQ6" s="324"/>
      <c r="CR6" s="219"/>
      <c r="CS6" s="334"/>
      <c r="CT6" s="319"/>
      <c r="CU6" s="202"/>
      <c r="CV6" s="202"/>
      <c r="CW6" s="331"/>
      <c r="CX6" s="259"/>
      <c r="CY6" s="257"/>
      <c r="CZ6" s="249"/>
      <c r="DA6" s="254"/>
      <c r="DB6" s="324"/>
      <c r="DC6" s="326"/>
      <c r="DD6" s="254"/>
      <c r="DE6" s="214"/>
      <c r="DF6" s="224"/>
      <c r="DG6" s="226"/>
      <c r="DH6" s="228"/>
      <c r="DI6" s="219"/>
      <c r="DJ6" s="51" t="s">
        <v>277</v>
      </c>
      <c r="DK6" s="52" t="s">
        <v>278</v>
      </c>
      <c r="DL6" s="52" t="s">
        <v>279</v>
      </c>
      <c r="DM6" s="52" t="s">
        <v>280</v>
      </c>
      <c r="DN6" s="52" t="s">
        <v>281</v>
      </c>
      <c r="DO6" s="52" t="s">
        <v>282</v>
      </c>
      <c r="DP6" s="52" t="s">
        <v>283</v>
      </c>
      <c r="DQ6" s="52" t="s">
        <v>284</v>
      </c>
      <c r="DR6" s="52" t="s">
        <v>285</v>
      </c>
      <c r="DS6" s="50" t="s">
        <v>286</v>
      </c>
      <c r="DT6" s="228"/>
      <c r="DU6" s="53" t="s">
        <v>287</v>
      </c>
      <c r="DV6" s="52" t="s">
        <v>283</v>
      </c>
      <c r="DW6" s="52" t="s">
        <v>284</v>
      </c>
      <c r="DX6" s="52" t="s">
        <v>285</v>
      </c>
      <c r="DY6" s="54" t="s">
        <v>286</v>
      </c>
      <c r="DZ6" s="38" t="s">
        <v>288</v>
      </c>
      <c r="EA6" s="53" t="s">
        <v>287</v>
      </c>
      <c r="EB6" s="52" t="s">
        <v>283</v>
      </c>
      <c r="EC6" s="52" t="s">
        <v>284</v>
      </c>
      <c r="ED6" s="52" t="s">
        <v>285</v>
      </c>
      <c r="EE6" s="50" t="s">
        <v>286</v>
      </c>
      <c r="EF6" s="54" t="s">
        <v>289</v>
      </c>
      <c r="EG6" s="212"/>
      <c r="EH6" s="200"/>
      <c r="EI6" s="198">
        <v>1997</v>
      </c>
      <c r="EJ6" s="196"/>
      <c r="EK6" s="196"/>
      <c r="EL6" s="196"/>
      <c r="EM6" s="196"/>
      <c r="EN6" s="196"/>
      <c r="EO6" s="196"/>
      <c r="EP6" s="196"/>
      <c r="EQ6" s="233"/>
      <c r="ER6" s="233"/>
      <c r="ES6" s="235"/>
      <c r="ET6" s="202"/>
      <c r="EU6" s="200"/>
      <c r="EV6" s="196"/>
      <c r="EW6" s="196"/>
      <c r="EX6" s="196"/>
      <c r="EY6" s="196"/>
      <c r="EZ6" s="196"/>
      <c r="FA6" s="196"/>
      <c r="FB6" s="233"/>
      <c r="FC6" s="235"/>
      <c r="FD6" s="238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0.25" customHeight="1">
      <c r="A7" s="23" t="s">
        <v>453</v>
      </c>
      <c r="B7" s="9" t="s">
        <v>350</v>
      </c>
      <c r="C7" s="9" t="s">
        <v>1606</v>
      </c>
      <c r="D7" s="9" t="s">
        <v>1607</v>
      </c>
      <c r="E7" s="63" t="s">
        <v>885</v>
      </c>
      <c r="F7" s="63" t="s">
        <v>885</v>
      </c>
      <c r="G7" s="64">
        <v>490131</v>
      </c>
      <c r="H7" s="64">
        <v>1222148</v>
      </c>
      <c r="I7" s="65" t="s">
        <v>384</v>
      </c>
      <c r="J7" s="65"/>
      <c r="K7" s="65"/>
      <c r="L7" s="60">
        <v>1997</v>
      </c>
      <c r="M7" s="9" t="s">
        <v>348</v>
      </c>
      <c r="N7" s="66"/>
      <c r="O7" s="40">
        <v>90176</v>
      </c>
      <c r="P7" s="40">
        <v>65570</v>
      </c>
      <c r="Q7" s="67" t="s">
        <v>340</v>
      </c>
      <c r="R7" s="67">
        <v>1</v>
      </c>
      <c r="S7" s="67">
        <v>2</v>
      </c>
      <c r="T7" s="9" t="s">
        <v>340</v>
      </c>
      <c r="U7" s="9" t="s">
        <v>340</v>
      </c>
      <c r="V7" s="68" t="s">
        <v>340</v>
      </c>
      <c r="W7" s="65" t="s">
        <v>340</v>
      </c>
      <c r="X7" s="65" t="s">
        <v>340</v>
      </c>
      <c r="Y7" s="65" t="s">
        <v>340</v>
      </c>
      <c r="Z7" s="68"/>
      <c r="AA7" s="69">
        <v>2</v>
      </c>
      <c r="AB7" s="69">
        <v>41.960745440126885</v>
      </c>
      <c r="AC7" s="9">
        <v>3</v>
      </c>
      <c r="AD7" s="69">
        <v>39.457771609833465</v>
      </c>
      <c r="AE7" s="24">
        <v>3</v>
      </c>
      <c r="AF7" s="25"/>
      <c r="AG7" s="25" t="s">
        <v>340</v>
      </c>
      <c r="AH7" s="25"/>
      <c r="AI7" s="20"/>
      <c r="AJ7" s="20"/>
      <c r="AK7" s="20"/>
      <c r="AL7" s="20" t="s">
        <v>1501</v>
      </c>
      <c r="AM7" s="9" t="s">
        <v>340</v>
      </c>
      <c r="AN7" s="9" t="s">
        <v>340</v>
      </c>
      <c r="AO7" s="9" t="s">
        <v>340</v>
      </c>
      <c r="AP7" s="9" t="s">
        <v>340</v>
      </c>
      <c r="AQ7" s="9" t="s">
        <v>340</v>
      </c>
      <c r="AR7" s="9" t="s">
        <v>340</v>
      </c>
      <c r="AS7" s="9" t="s">
        <v>340</v>
      </c>
      <c r="AT7" s="9" t="s">
        <v>340</v>
      </c>
      <c r="AU7" s="9" t="s">
        <v>340</v>
      </c>
      <c r="AV7" s="9" t="s">
        <v>340</v>
      </c>
      <c r="AW7" s="9" t="s">
        <v>340</v>
      </c>
      <c r="AX7" s="9" t="s">
        <v>340</v>
      </c>
      <c r="AY7" s="70">
        <v>18.58148295003965</v>
      </c>
      <c r="AZ7" s="70">
        <v>41.960745440126885</v>
      </c>
      <c r="BA7" s="70">
        <v>0.011564895585514141</v>
      </c>
      <c r="BB7" s="70">
        <v>18.275839280993917</v>
      </c>
      <c r="BC7" s="70">
        <v>17.55220724292889</v>
      </c>
      <c r="BD7" s="70">
        <v>3.215040972772931</v>
      </c>
      <c r="BE7" s="70">
        <v>0.4031192175522073</v>
      </c>
      <c r="BF7" s="71" t="s">
        <v>340</v>
      </c>
      <c r="BG7" s="71" t="s">
        <v>340</v>
      </c>
      <c r="BH7" s="71" t="s">
        <v>340</v>
      </c>
      <c r="BI7" s="71" t="s">
        <v>340</v>
      </c>
      <c r="BJ7" s="71" t="s">
        <v>340</v>
      </c>
      <c r="BK7" s="71" t="s">
        <v>340</v>
      </c>
      <c r="BL7" s="9">
        <v>7</v>
      </c>
      <c r="BM7" s="9" t="s">
        <v>340</v>
      </c>
      <c r="BN7" s="3" t="s">
        <v>1147</v>
      </c>
      <c r="BO7" s="20" t="s">
        <v>1501</v>
      </c>
      <c r="BP7" s="9"/>
      <c r="BQ7" s="9">
        <v>10</v>
      </c>
      <c r="BR7" s="9">
        <v>7</v>
      </c>
      <c r="BS7" s="9">
        <v>3</v>
      </c>
      <c r="BT7" s="9">
        <v>3</v>
      </c>
      <c r="BU7" s="9">
        <v>2</v>
      </c>
      <c r="BV7" s="9">
        <v>0</v>
      </c>
      <c r="BW7" s="9">
        <v>0</v>
      </c>
      <c r="BX7" s="9">
        <v>14</v>
      </c>
      <c r="BY7" s="9">
        <v>9</v>
      </c>
      <c r="BZ7" s="9">
        <v>7</v>
      </c>
      <c r="CA7" s="9">
        <v>4</v>
      </c>
      <c r="CB7" s="9">
        <v>3</v>
      </c>
      <c r="CC7" s="9" t="s">
        <v>340</v>
      </c>
      <c r="CD7" s="9" t="s">
        <v>340</v>
      </c>
      <c r="CE7" s="9">
        <v>3</v>
      </c>
      <c r="CF7" s="9">
        <v>0</v>
      </c>
      <c r="CG7" s="9">
        <v>0</v>
      </c>
      <c r="CH7" s="9" t="s">
        <v>340</v>
      </c>
      <c r="CI7" s="9" t="s">
        <v>340</v>
      </c>
      <c r="CJ7" s="72">
        <v>8000</v>
      </c>
      <c r="CK7" s="72">
        <v>200</v>
      </c>
      <c r="CL7" s="24" t="s">
        <v>725</v>
      </c>
      <c r="CM7" s="21" t="s">
        <v>1586</v>
      </c>
      <c r="CN7" s="9" t="s">
        <v>340</v>
      </c>
      <c r="CO7" s="9"/>
      <c r="CP7" s="73"/>
      <c r="CQ7" s="74" t="s">
        <v>340</v>
      </c>
      <c r="CR7" s="25"/>
      <c r="CS7" s="25"/>
      <c r="CT7" s="71"/>
      <c r="CU7" s="9" t="s">
        <v>1545</v>
      </c>
      <c r="CV7" s="9">
        <v>1</v>
      </c>
      <c r="CW7" s="9">
        <v>3</v>
      </c>
      <c r="CX7" s="75" t="s">
        <v>725</v>
      </c>
      <c r="CY7" s="26" t="s">
        <v>1363</v>
      </c>
      <c r="CZ7" s="71"/>
      <c r="DA7" s="71"/>
      <c r="DB7" s="76"/>
      <c r="DC7" s="9" t="s">
        <v>340</v>
      </c>
      <c r="DD7" s="9" t="s">
        <v>340</v>
      </c>
      <c r="DE7" s="6">
        <v>1997</v>
      </c>
      <c r="DF7" s="5">
        <v>1800</v>
      </c>
      <c r="DG7" s="5"/>
      <c r="DH7" s="5">
        <v>1800</v>
      </c>
      <c r="DI7" s="5" t="s">
        <v>340</v>
      </c>
      <c r="DJ7" s="5"/>
      <c r="DK7" s="5"/>
      <c r="DL7" s="5"/>
      <c r="DM7" s="5"/>
      <c r="DN7" s="5"/>
      <c r="DO7" s="5">
        <v>643.5</v>
      </c>
      <c r="DP7" s="5">
        <v>2644.4</v>
      </c>
      <c r="DQ7" s="5">
        <v>184.6</v>
      </c>
      <c r="DR7" s="5"/>
      <c r="DS7" s="5"/>
      <c r="DT7" s="5">
        <v>3472.5</v>
      </c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>
        <v>5272.5</v>
      </c>
      <c r="EH7" s="5"/>
      <c r="EI7" s="5"/>
      <c r="EJ7" s="5"/>
      <c r="EK7" s="5"/>
      <c r="EL7" s="5"/>
      <c r="EM7" s="5"/>
      <c r="EN7" s="5"/>
      <c r="EO7" s="5"/>
      <c r="EP7" s="5"/>
      <c r="EQ7" s="5"/>
      <c r="ER7" s="5">
        <v>2250</v>
      </c>
      <c r="ES7" s="5">
        <v>2250</v>
      </c>
      <c r="ET7" s="5"/>
      <c r="EU7" s="5"/>
      <c r="EV7" s="5"/>
      <c r="EW7" s="5"/>
      <c r="EX7" s="5"/>
      <c r="EY7" s="5"/>
      <c r="EZ7" s="5"/>
      <c r="FA7" s="5"/>
      <c r="FB7" s="5"/>
      <c r="FC7" s="5"/>
      <c r="FD7" s="77">
        <v>7522.5</v>
      </c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</row>
    <row r="8" spans="1:252" ht="25.5" customHeight="1">
      <c r="A8" s="23" t="s">
        <v>706</v>
      </c>
      <c r="B8" s="9" t="s">
        <v>350</v>
      </c>
      <c r="C8" s="9" t="s">
        <v>46</v>
      </c>
      <c r="D8" s="9" t="s">
        <v>47</v>
      </c>
      <c r="E8" s="63" t="s">
        <v>1056</v>
      </c>
      <c r="F8" s="63" t="s">
        <v>1056</v>
      </c>
      <c r="G8" s="64">
        <v>522709</v>
      </c>
      <c r="H8" s="64">
        <v>1251812</v>
      </c>
      <c r="I8" s="65" t="s">
        <v>497</v>
      </c>
      <c r="J8" s="65"/>
      <c r="K8" s="65"/>
      <c r="L8" s="6"/>
      <c r="M8" s="9" t="s">
        <v>348</v>
      </c>
      <c r="N8" s="66"/>
      <c r="O8" s="40"/>
      <c r="P8" s="40"/>
      <c r="Q8" s="67"/>
      <c r="R8" s="67"/>
      <c r="S8" s="67"/>
      <c r="T8" s="9" t="s">
        <v>340</v>
      </c>
      <c r="U8" s="9"/>
      <c r="V8" s="68"/>
      <c r="W8" s="65"/>
      <c r="X8" s="65"/>
      <c r="Y8" s="65"/>
      <c r="Z8" s="68" t="s">
        <v>340</v>
      </c>
      <c r="AA8" s="69"/>
      <c r="AB8" s="69"/>
      <c r="AC8" s="9">
        <v>1</v>
      </c>
      <c r="AD8" s="69"/>
      <c r="AE8" s="25"/>
      <c r="AF8" s="25"/>
      <c r="AG8" s="25" t="s">
        <v>340</v>
      </c>
      <c r="AH8" s="25"/>
      <c r="AI8" s="20"/>
      <c r="AJ8" s="20"/>
      <c r="AK8" s="20"/>
      <c r="AL8" s="20"/>
      <c r="AM8" s="9" t="s">
        <v>340</v>
      </c>
      <c r="AN8" s="9">
        <v>0</v>
      </c>
      <c r="AO8" s="9" t="s">
        <v>340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78">
        <v>0</v>
      </c>
      <c r="AZ8" s="78">
        <v>0</v>
      </c>
      <c r="BA8" s="78">
        <v>0</v>
      </c>
      <c r="BB8" s="78">
        <v>0</v>
      </c>
      <c r="BC8" s="78">
        <v>0</v>
      </c>
      <c r="BD8" s="78">
        <v>0</v>
      </c>
      <c r="BE8" s="78">
        <v>0</v>
      </c>
      <c r="BF8" s="71"/>
      <c r="BG8" s="71"/>
      <c r="BH8" s="71"/>
      <c r="BI8" s="71"/>
      <c r="BJ8" s="71"/>
      <c r="BK8" s="71"/>
      <c r="BL8" s="9">
        <v>1</v>
      </c>
      <c r="BM8" s="9" t="s">
        <v>340</v>
      </c>
      <c r="BN8" s="3" t="s">
        <v>1152</v>
      </c>
      <c r="BO8" s="20" t="s">
        <v>1501</v>
      </c>
      <c r="BP8" s="9"/>
      <c r="BQ8" s="9">
        <v>2</v>
      </c>
      <c r="BR8" s="9">
        <v>1</v>
      </c>
      <c r="BS8" s="9">
        <v>1</v>
      </c>
      <c r="BT8" s="9">
        <v>0</v>
      </c>
      <c r="BU8" s="9">
        <v>0</v>
      </c>
      <c r="BV8" s="9">
        <v>0</v>
      </c>
      <c r="BW8" s="9">
        <v>0</v>
      </c>
      <c r="BX8" s="9">
        <v>21</v>
      </c>
      <c r="BY8" s="9">
        <v>16</v>
      </c>
      <c r="BZ8" s="9">
        <v>8</v>
      </c>
      <c r="CA8" s="9">
        <v>0</v>
      </c>
      <c r="CB8" s="9">
        <v>0</v>
      </c>
      <c r="CC8" s="9" t="s">
        <v>340</v>
      </c>
      <c r="CD8" s="9" t="s">
        <v>340</v>
      </c>
      <c r="CE8" s="9">
        <v>2</v>
      </c>
      <c r="CF8" s="9" t="s">
        <v>340</v>
      </c>
      <c r="CG8" s="9" t="s">
        <v>340</v>
      </c>
      <c r="CH8" s="9">
        <v>0</v>
      </c>
      <c r="CI8" s="9">
        <v>0</v>
      </c>
      <c r="CJ8" s="72">
        <v>3950</v>
      </c>
      <c r="CK8" s="72">
        <v>75</v>
      </c>
      <c r="CL8" s="79" t="s">
        <v>730</v>
      </c>
      <c r="CM8" s="22" t="s">
        <v>1579</v>
      </c>
      <c r="CN8" s="9"/>
      <c r="CO8" s="9"/>
      <c r="CP8" s="73"/>
      <c r="CQ8" s="74" t="s">
        <v>340</v>
      </c>
      <c r="CR8" s="25"/>
      <c r="CS8" s="25"/>
      <c r="CT8" s="71"/>
      <c r="CU8" s="9" t="s">
        <v>348</v>
      </c>
      <c r="CV8" s="9">
        <v>1</v>
      </c>
      <c r="CW8" s="9">
        <v>3</v>
      </c>
      <c r="CX8" s="75" t="s">
        <v>730</v>
      </c>
      <c r="CY8" s="26"/>
      <c r="CZ8" s="71"/>
      <c r="DA8" s="71"/>
      <c r="DB8" s="76"/>
      <c r="DC8" s="9"/>
      <c r="DD8" s="9" t="s">
        <v>340</v>
      </c>
      <c r="DE8" s="6"/>
      <c r="DF8" s="5"/>
      <c r="DG8" s="5"/>
      <c r="DH8" s="5"/>
      <c r="DI8" s="5" t="s">
        <v>340</v>
      </c>
      <c r="DJ8" s="5"/>
      <c r="DK8" s="5"/>
      <c r="DL8" s="5"/>
      <c r="DM8" s="5"/>
      <c r="DN8" s="5"/>
      <c r="DO8" s="5">
        <v>866.5</v>
      </c>
      <c r="DP8" s="5">
        <v>41.9</v>
      </c>
      <c r="DQ8" s="5"/>
      <c r="DR8" s="5"/>
      <c r="DS8" s="5"/>
      <c r="DT8" s="5">
        <v>908.4</v>
      </c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>
        <v>908.4</v>
      </c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77">
        <v>98.4</v>
      </c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 t="s">
        <v>350</v>
      </c>
      <c r="FP8" s="26">
        <v>1</v>
      </c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</row>
    <row r="9" spans="1:252" ht="25.5">
      <c r="A9" s="23" t="s">
        <v>698</v>
      </c>
      <c r="B9" s="9" t="s">
        <v>350</v>
      </c>
      <c r="C9" s="9" t="s">
        <v>1772</v>
      </c>
      <c r="D9" s="9" t="s">
        <v>50</v>
      </c>
      <c r="E9" s="63" t="s">
        <v>51</v>
      </c>
      <c r="F9" s="63" t="s">
        <v>1059</v>
      </c>
      <c r="G9" s="64">
        <v>521106</v>
      </c>
      <c r="H9" s="64">
        <v>1280924</v>
      </c>
      <c r="I9" s="65" t="s">
        <v>497</v>
      </c>
      <c r="J9" s="65"/>
      <c r="K9" s="65"/>
      <c r="L9" s="6"/>
      <c r="M9" s="9" t="s">
        <v>348</v>
      </c>
      <c r="N9" s="66"/>
      <c r="O9" s="40"/>
      <c r="P9" s="40"/>
      <c r="Q9" s="67"/>
      <c r="R9" s="67"/>
      <c r="S9" s="67"/>
      <c r="T9" s="65"/>
      <c r="U9" s="65"/>
      <c r="V9" s="68"/>
      <c r="W9" s="65"/>
      <c r="X9" s="65"/>
      <c r="Y9" s="65"/>
      <c r="Z9" s="68" t="s">
        <v>340</v>
      </c>
      <c r="AA9" s="69"/>
      <c r="AB9" s="69"/>
      <c r="AC9" s="9">
        <v>1</v>
      </c>
      <c r="AD9" s="69"/>
      <c r="AE9" s="79"/>
      <c r="AF9" s="79"/>
      <c r="AG9" s="79" t="s">
        <v>340</v>
      </c>
      <c r="AH9" s="79"/>
      <c r="AI9" s="20"/>
      <c r="AJ9" s="20"/>
      <c r="AK9" s="20"/>
      <c r="AL9" s="20"/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1"/>
      <c r="BG9" s="71"/>
      <c r="BH9" s="71"/>
      <c r="BI9" s="71"/>
      <c r="BJ9" s="71"/>
      <c r="BK9" s="71"/>
      <c r="BL9" s="9"/>
      <c r="BM9" s="9" t="s">
        <v>340</v>
      </c>
      <c r="BN9" s="3" t="s">
        <v>1161</v>
      </c>
      <c r="BO9" s="20" t="s">
        <v>1501</v>
      </c>
      <c r="BP9" s="9"/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 t="s">
        <v>340</v>
      </c>
      <c r="CD9" s="9" t="s">
        <v>340</v>
      </c>
      <c r="CE9" s="9">
        <v>1</v>
      </c>
      <c r="CF9" s="9" t="s">
        <v>340</v>
      </c>
      <c r="CG9" s="9">
        <v>0</v>
      </c>
      <c r="CH9" s="9">
        <v>0</v>
      </c>
      <c r="CI9" s="9">
        <v>0</v>
      </c>
      <c r="CJ9" s="72">
        <v>3700</v>
      </c>
      <c r="CK9" s="72">
        <v>75</v>
      </c>
      <c r="CL9" s="79" t="s">
        <v>735</v>
      </c>
      <c r="CM9" s="22" t="s">
        <v>1685</v>
      </c>
      <c r="CN9" s="9"/>
      <c r="CO9" s="9"/>
      <c r="CP9" s="73"/>
      <c r="CQ9" s="74" t="s">
        <v>340</v>
      </c>
      <c r="CR9" s="25"/>
      <c r="CS9" s="25"/>
      <c r="CT9" s="71"/>
      <c r="CU9" s="9" t="s">
        <v>348</v>
      </c>
      <c r="CV9" s="9">
        <v>1</v>
      </c>
      <c r="CW9" s="9">
        <v>3</v>
      </c>
      <c r="CX9" s="72" t="s">
        <v>735</v>
      </c>
      <c r="CY9" s="26" t="s">
        <v>1368</v>
      </c>
      <c r="CZ9" s="71"/>
      <c r="DA9" s="71"/>
      <c r="DB9" s="76"/>
      <c r="DC9" s="9"/>
      <c r="DD9" s="9"/>
      <c r="DE9" s="6"/>
      <c r="DF9" s="5"/>
      <c r="DG9" s="5"/>
      <c r="DH9" s="5"/>
      <c r="DI9" s="5"/>
      <c r="DJ9" s="5"/>
      <c r="DK9" s="5"/>
      <c r="DL9" s="5"/>
      <c r="DM9" s="5"/>
      <c r="DN9" s="5"/>
      <c r="DO9" s="5"/>
      <c r="DP9" s="5">
        <v>2747.4</v>
      </c>
      <c r="DQ9" s="5">
        <v>239</v>
      </c>
      <c r="DR9" s="5">
        <v>109.5</v>
      </c>
      <c r="DS9" s="5"/>
      <c r="DT9" s="5">
        <v>3095.9</v>
      </c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>
        <v>3095.9</v>
      </c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77">
        <v>395.9</v>
      </c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 t="s">
        <v>375</v>
      </c>
      <c r="FP9" s="26">
        <v>2</v>
      </c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</row>
    <row r="10" spans="1:252" ht="25.5">
      <c r="A10" s="23" t="s">
        <v>697</v>
      </c>
      <c r="B10" s="9" t="s">
        <v>350</v>
      </c>
      <c r="C10" s="9" t="s">
        <v>1984</v>
      </c>
      <c r="D10" s="9" t="s">
        <v>1985</v>
      </c>
      <c r="E10" s="63" t="s">
        <v>1986</v>
      </c>
      <c r="F10" s="63" t="s">
        <v>1060</v>
      </c>
      <c r="G10" s="64">
        <v>522315</v>
      </c>
      <c r="H10" s="64">
        <v>1263545</v>
      </c>
      <c r="I10" s="65" t="s">
        <v>497</v>
      </c>
      <c r="J10" s="65"/>
      <c r="K10" s="65"/>
      <c r="L10" s="60"/>
      <c r="M10" s="9" t="s">
        <v>348</v>
      </c>
      <c r="N10" s="66"/>
      <c r="O10" s="40"/>
      <c r="P10" s="40">
        <f>168+50</f>
        <v>218</v>
      </c>
      <c r="Q10" s="67"/>
      <c r="R10" s="67"/>
      <c r="S10" s="67"/>
      <c r="T10" s="9" t="s">
        <v>340</v>
      </c>
      <c r="U10" s="9"/>
      <c r="V10" s="68"/>
      <c r="W10" s="65"/>
      <c r="X10" s="65"/>
      <c r="Y10" s="65"/>
      <c r="Z10" s="68" t="s">
        <v>340</v>
      </c>
      <c r="AA10" s="69">
        <v>1</v>
      </c>
      <c r="AB10" s="69">
        <v>98</v>
      </c>
      <c r="AC10" s="9">
        <v>2</v>
      </c>
      <c r="AD10" s="69">
        <v>2</v>
      </c>
      <c r="AE10" s="79"/>
      <c r="AF10" s="79"/>
      <c r="AG10" s="79" t="s">
        <v>340</v>
      </c>
      <c r="AH10" s="79"/>
      <c r="AI10" s="20"/>
      <c r="AJ10" s="20"/>
      <c r="AK10" s="20"/>
      <c r="AL10" s="20"/>
      <c r="AM10" s="9" t="s">
        <v>340</v>
      </c>
      <c r="AN10" s="9">
        <v>0</v>
      </c>
      <c r="AO10" s="9" t="s">
        <v>340</v>
      </c>
      <c r="AP10" s="9">
        <v>0</v>
      </c>
      <c r="AQ10" s="9">
        <v>0</v>
      </c>
      <c r="AR10" s="80" t="s">
        <v>340</v>
      </c>
      <c r="AS10" s="80">
        <v>0</v>
      </c>
      <c r="AT10" s="80">
        <v>0</v>
      </c>
      <c r="AU10" s="80" t="s">
        <v>340</v>
      </c>
      <c r="AV10" s="80">
        <v>0</v>
      </c>
      <c r="AW10" s="80">
        <v>0</v>
      </c>
      <c r="AX10" s="80">
        <v>0</v>
      </c>
      <c r="AY10" s="70">
        <v>98</v>
      </c>
      <c r="AZ10" s="70">
        <v>0</v>
      </c>
      <c r="BA10" s="70">
        <v>0</v>
      </c>
      <c r="BB10" s="70">
        <v>2</v>
      </c>
      <c r="BC10" s="70">
        <v>0</v>
      </c>
      <c r="BD10" s="70">
        <v>0</v>
      </c>
      <c r="BE10" s="70">
        <v>0</v>
      </c>
      <c r="BF10" s="71" t="s">
        <v>340</v>
      </c>
      <c r="BG10" s="71"/>
      <c r="BH10" s="71"/>
      <c r="BI10" s="71"/>
      <c r="BJ10" s="71"/>
      <c r="BK10" s="71"/>
      <c r="BL10" s="9">
        <v>1</v>
      </c>
      <c r="BM10" s="9" t="s">
        <v>340</v>
      </c>
      <c r="BN10" s="3" t="s">
        <v>1162</v>
      </c>
      <c r="BO10" s="20" t="s">
        <v>1501</v>
      </c>
      <c r="BP10" s="9"/>
      <c r="BQ10" s="9">
        <v>2</v>
      </c>
      <c r="BR10" s="9">
        <v>1</v>
      </c>
      <c r="BS10" s="9">
        <v>1</v>
      </c>
      <c r="BT10" s="9">
        <v>0</v>
      </c>
      <c r="BU10" s="9">
        <v>0</v>
      </c>
      <c r="BV10" s="9">
        <v>0</v>
      </c>
      <c r="BW10" s="9">
        <v>0</v>
      </c>
      <c r="BX10" s="9">
        <v>19</v>
      </c>
      <c r="BY10" s="9">
        <v>18</v>
      </c>
      <c r="BZ10" s="9">
        <v>7</v>
      </c>
      <c r="CA10" s="9">
        <v>1</v>
      </c>
      <c r="CB10" s="9">
        <v>0</v>
      </c>
      <c r="CC10" s="9" t="s">
        <v>340</v>
      </c>
      <c r="CD10" s="9" t="s">
        <v>340</v>
      </c>
      <c r="CE10" s="9">
        <v>1</v>
      </c>
      <c r="CF10" s="9" t="s">
        <v>340</v>
      </c>
      <c r="CG10" s="9">
        <v>0</v>
      </c>
      <c r="CH10" s="9">
        <v>0</v>
      </c>
      <c r="CI10" s="9">
        <v>0</v>
      </c>
      <c r="CJ10" s="72">
        <v>4200</v>
      </c>
      <c r="CK10" s="72">
        <v>100</v>
      </c>
      <c r="CL10" s="79" t="s">
        <v>736</v>
      </c>
      <c r="CM10" s="22" t="s">
        <v>1579</v>
      </c>
      <c r="CN10" s="9"/>
      <c r="CO10" s="9"/>
      <c r="CP10" s="81"/>
      <c r="CQ10" s="74" t="s">
        <v>340</v>
      </c>
      <c r="CR10" s="25"/>
      <c r="CS10" s="25"/>
      <c r="CT10" s="71"/>
      <c r="CU10" s="9" t="s">
        <v>348</v>
      </c>
      <c r="CV10" s="9">
        <v>1</v>
      </c>
      <c r="CW10" s="9">
        <v>3</v>
      </c>
      <c r="CX10" s="72" t="s">
        <v>736</v>
      </c>
      <c r="CY10" s="26" t="s">
        <v>1368</v>
      </c>
      <c r="CZ10" s="71"/>
      <c r="DA10" s="71"/>
      <c r="DB10" s="76"/>
      <c r="DC10" s="9"/>
      <c r="DD10" s="9"/>
      <c r="DE10" s="6"/>
      <c r="DF10" s="5"/>
      <c r="DG10" s="5"/>
      <c r="DH10" s="5"/>
      <c r="DI10" s="5"/>
      <c r="DJ10" s="5">
        <v>33</v>
      </c>
      <c r="DK10" s="5">
        <v>1037.5</v>
      </c>
      <c r="DL10" s="5"/>
      <c r="DM10" s="5"/>
      <c r="DN10" s="5"/>
      <c r="DO10" s="5"/>
      <c r="DP10" s="5"/>
      <c r="DQ10" s="5"/>
      <c r="DR10" s="5"/>
      <c r="DS10" s="5"/>
      <c r="DT10" s="5">
        <v>1070.5</v>
      </c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>
        <v>1070.5</v>
      </c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77">
        <v>17.5</v>
      </c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 t="s">
        <v>360</v>
      </c>
      <c r="FP10" s="26">
        <v>3</v>
      </c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</row>
    <row r="11" spans="1:252" ht="12.75">
      <c r="A11" s="23" t="s">
        <v>495</v>
      </c>
      <c r="B11" s="9" t="s">
        <v>350</v>
      </c>
      <c r="C11" s="9" t="s">
        <v>1801</v>
      </c>
      <c r="D11" s="9" t="s">
        <v>1802</v>
      </c>
      <c r="E11" s="63" t="s">
        <v>1803</v>
      </c>
      <c r="F11" s="63" t="s">
        <v>989</v>
      </c>
      <c r="G11" s="64">
        <v>490427</v>
      </c>
      <c r="H11" s="64">
        <v>1230044</v>
      </c>
      <c r="I11" s="65" t="s">
        <v>490</v>
      </c>
      <c r="J11" s="65"/>
      <c r="K11" s="65"/>
      <c r="L11" s="60">
        <v>1997</v>
      </c>
      <c r="M11" s="9" t="s">
        <v>348</v>
      </c>
      <c r="N11" s="66"/>
      <c r="O11" s="40">
        <v>112171</v>
      </c>
      <c r="P11" s="40">
        <v>72340</v>
      </c>
      <c r="Q11" s="67"/>
      <c r="R11" s="67"/>
      <c r="S11" s="67"/>
      <c r="T11" s="9"/>
      <c r="U11" s="9"/>
      <c r="V11" s="68"/>
      <c r="W11" s="65"/>
      <c r="X11" s="65"/>
      <c r="Y11" s="65"/>
      <c r="Z11" s="68" t="s">
        <v>340</v>
      </c>
      <c r="AA11" s="69">
        <v>4</v>
      </c>
      <c r="AB11" s="69">
        <v>53.82203057624461</v>
      </c>
      <c r="AC11" s="9">
        <v>2</v>
      </c>
      <c r="AD11" s="69">
        <v>78.39782718261746</v>
      </c>
      <c r="AE11" s="25">
        <v>6</v>
      </c>
      <c r="AF11" s="25"/>
      <c r="AG11" s="25"/>
      <c r="AH11" s="25"/>
      <c r="AI11" s="20"/>
      <c r="AJ11" s="20"/>
      <c r="AK11" s="20"/>
      <c r="AL11" s="20" t="s">
        <v>1501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 t="s">
        <v>340</v>
      </c>
      <c r="AS11" s="9" t="s">
        <v>340</v>
      </c>
      <c r="AT11" s="9">
        <v>0</v>
      </c>
      <c r="AU11" s="9" t="s">
        <v>340</v>
      </c>
      <c r="AV11" s="9" t="s">
        <v>340</v>
      </c>
      <c r="AW11" s="9" t="s">
        <v>340</v>
      </c>
      <c r="AX11" s="9" t="s">
        <v>340</v>
      </c>
      <c r="AY11" s="78">
        <v>4.474435795486364</v>
      </c>
      <c r="AZ11" s="78">
        <v>17.127737021896174</v>
      </c>
      <c r="BA11" s="78">
        <v>0</v>
      </c>
      <c r="BB11" s="78">
        <v>53.82203057624461</v>
      </c>
      <c r="BC11" s="78">
        <v>23.97939183513468</v>
      </c>
      <c r="BD11" s="78">
        <v>0.5544044352354819</v>
      </c>
      <c r="BE11" s="78">
        <v>0.04200033600268802</v>
      </c>
      <c r="BF11" s="71" t="s">
        <v>340</v>
      </c>
      <c r="BG11" s="71" t="s">
        <v>340</v>
      </c>
      <c r="BH11" s="71" t="s">
        <v>340</v>
      </c>
      <c r="BI11" s="71" t="s">
        <v>340</v>
      </c>
      <c r="BJ11" s="71"/>
      <c r="BK11" s="71" t="s">
        <v>340</v>
      </c>
      <c r="BL11" s="9"/>
      <c r="BM11" s="9" t="s">
        <v>340</v>
      </c>
      <c r="BO11" s="20"/>
      <c r="BP11" s="9"/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 t="s">
        <v>340</v>
      </c>
      <c r="CD11" s="9" t="s">
        <v>340</v>
      </c>
      <c r="CE11" s="9">
        <v>2</v>
      </c>
      <c r="CF11" s="9" t="s">
        <v>340</v>
      </c>
      <c r="CG11" s="9">
        <v>0</v>
      </c>
      <c r="CH11" s="9">
        <v>0</v>
      </c>
      <c r="CI11" s="9">
        <v>0</v>
      </c>
      <c r="CJ11" s="72">
        <v>3755</v>
      </c>
      <c r="CK11" s="72">
        <v>100</v>
      </c>
      <c r="CL11" s="79" t="s">
        <v>738</v>
      </c>
      <c r="CM11" s="22" t="s">
        <v>1685</v>
      </c>
      <c r="CN11" s="9" t="s">
        <v>340</v>
      </c>
      <c r="CO11" s="9"/>
      <c r="CP11" s="73"/>
      <c r="CQ11" s="74" t="s">
        <v>340</v>
      </c>
      <c r="CR11" s="25"/>
      <c r="CS11" s="25"/>
      <c r="CT11" s="71"/>
      <c r="CU11" s="9" t="s">
        <v>1545</v>
      </c>
      <c r="CV11" s="9">
        <v>4</v>
      </c>
      <c r="CW11" s="9">
        <v>3</v>
      </c>
      <c r="CX11" s="75" t="s">
        <v>738</v>
      </c>
      <c r="CY11" s="26" t="s">
        <v>1370</v>
      </c>
      <c r="CZ11" s="71"/>
      <c r="DA11" s="71"/>
      <c r="DB11" s="76"/>
      <c r="DC11" s="9"/>
      <c r="DD11" s="9"/>
      <c r="DE11" s="6">
        <v>1997</v>
      </c>
      <c r="DF11" s="5">
        <v>565</v>
      </c>
      <c r="DG11" s="5"/>
      <c r="DH11" s="5">
        <v>565</v>
      </c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>
        <v>565</v>
      </c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77">
        <v>565</v>
      </c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 t="s">
        <v>346</v>
      </c>
      <c r="FP11" s="26">
        <v>4</v>
      </c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</row>
    <row r="12" spans="1:252" ht="12.75">
      <c r="A12" s="23" t="s">
        <v>448</v>
      </c>
      <c r="B12" s="9" t="s">
        <v>350</v>
      </c>
      <c r="C12" s="9" t="s">
        <v>1613</v>
      </c>
      <c r="D12" s="9" t="s">
        <v>1614</v>
      </c>
      <c r="E12" s="63" t="s">
        <v>886</v>
      </c>
      <c r="F12" s="63" t="s">
        <v>886</v>
      </c>
      <c r="G12" s="64">
        <v>495703</v>
      </c>
      <c r="H12" s="64">
        <v>1251615</v>
      </c>
      <c r="I12" s="65" t="s">
        <v>384</v>
      </c>
      <c r="J12" s="65"/>
      <c r="K12" s="65"/>
      <c r="L12" s="60">
        <v>1995</v>
      </c>
      <c r="M12" s="9" t="s">
        <v>348</v>
      </c>
      <c r="N12" s="82"/>
      <c r="O12" s="40">
        <v>17856</v>
      </c>
      <c r="P12" s="40">
        <v>23071</v>
      </c>
      <c r="Q12" s="67"/>
      <c r="R12" s="67"/>
      <c r="S12" s="67"/>
      <c r="T12" s="9" t="s">
        <v>340</v>
      </c>
      <c r="U12" s="9" t="s">
        <v>340</v>
      </c>
      <c r="V12" s="68" t="s">
        <v>340</v>
      </c>
      <c r="W12" s="65" t="s">
        <v>340</v>
      </c>
      <c r="X12" s="65" t="s">
        <v>340</v>
      </c>
      <c r="Y12" s="65" t="s">
        <v>340</v>
      </c>
      <c r="Z12" s="68"/>
      <c r="AA12" s="69">
        <v>2</v>
      </c>
      <c r="AB12" s="69">
        <v>31.876344694825047</v>
      </c>
      <c r="AC12" s="9">
        <v>3</v>
      </c>
      <c r="AD12" s="69">
        <v>36.87577850753029</v>
      </c>
      <c r="AE12" s="25">
        <v>1</v>
      </c>
      <c r="AF12" s="25"/>
      <c r="AG12" s="25" t="s">
        <v>340</v>
      </c>
      <c r="AH12" s="25"/>
      <c r="AI12" s="20"/>
      <c r="AJ12" s="20"/>
      <c r="AK12" s="20" t="s">
        <v>1502</v>
      </c>
      <c r="AL12" s="20"/>
      <c r="AM12" s="9" t="s">
        <v>340</v>
      </c>
      <c r="AN12" s="9" t="s">
        <v>340</v>
      </c>
      <c r="AO12" s="9" t="s">
        <v>340</v>
      </c>
      <c r="AP12" s="9" t="s">
        <v>340</v>
      </c>
      <c r="AQ12" s="9">
        <v>0</v>
      </c>
      <c r="AR12" s="80" t="s">
        <v>340</v>
      </c>
      <c r="AS12" s="80" t="s">
        <v>340</v>
      </c>
      <c r="AT12" s="80" t="s">
        <v>340</v>
      </c>
      <c r="AU12" s="80" t="s">
        <v>340</v>
      </c>
      <c r="AV12" s="80" t="s">
        <v>340</v>
      </c>
      <c r="AW12" s="80" t="s">
        <v>340</v>
      </c>
      <c r="AX12" s="80" t="s">
        <v>340</v>
      </c>
      <c r="AY12" s="70">
        <v>31.247876797644658</v>
      </c>
      <c r="AZ12" s="70">
        <v>31.876344694825047</v>
      </c>
      <c r="BA12" s="70">
        <v>0.16419431547956062</v>
      </c>
      <c r="BB12" s="70">
        <v>7.054693692673536</v>
      </c>
      <c r="BC12" s="70">
        <v>27.48273128750991</v>
      </c>
      <c r="BD12" s="70">
        <v>1.5570150605820405</v>
      </c>
      <c r="BE12" s="70">
        <v>0.6171441512852451</v>
      </c>
      <c r="BF12" s="71"/>
      <c r="BG12" s="71"/>
      <c r="BH12" s="71"/>
      <c r="BI12" s="71"/>
      <c r="BJ12" s="71"/>
      <c r="BK12" s="71"/>
      <c r="BL12" s="9">
        <v>5</v>
      </c>
      <c r="BM12" s="9" t="s">
        <v>340</v>
      </c>
      <c r="BN12" s="3" t="s">
        <v>1174</v>
      </c>
      <c r="BO12" s="20" t="s">
        <v>1501</v>
      </c>
      <c r="BP12" s="9"/>
      <c r="BQ12" s="9">
        <v>10</v>
      </c>
      <c r="BR12" s="9">
        <v>5</v>
      </c>
      <c r="BS12" s="9">
        <v>4</v>
      </c>
      <c r="BT12" s="9">
        <v>0</v>
      </c>
      <c r="BU12" s="9">
        <v>3</v>
      </c>
      <c r="BV12" s="9">
        <v>1</v>
      </c>
      <c r="BW12" s="9">
        <v>0</v>
      </c>
      <c r="BX12" s="9">
        <v>11</v>
      </c>
      <c r="BY12" s="9">
        <v>13</v>
      </c>
      <c r="BZ12" s="9">
        <v>10</v>
      </c>
      <c r="CA12" s="9">
        <v>2</v>
      </c>
      <c r="CB12" s="9">
        <v>1</v>
      </c>
      <c r="CC12" s="9" t="s">
        <v>340</v>
      </c>
      <c r="CD12" s="9" t="s">
        <v>340</v>
      </c>
      <c r="CE12" s="9">
        <v>1</v>
      </c>
      <c r="CF12" s="9" t="s">
        <v>340</v>
      </c>
      <c r="CG12" s="9">
        <v>0</v>
      </c>
      <c r="CH12" s="9">
        <v>0</v>
      </c>
      <c r="CI12" s="9">
        <v>0</v>
      </c>
      <c r="CJ12" s="72">
        <v>5000</v>
      </c>
      <c r="CK12" s="72">
        <v>150</v>
      </c>
      <c r="CL12" s="79" t="s">
        <v>744</v>
      </c>
      <c r="CM12" s="22" t="s">
        <v>1586</v>
      </c>
      <c r="CN12" s="9"/>
      <c r="CO12" s="9"/>
      <c r="CP12" s="73" t="s">
        <v>340</v>
      </c>
      <c r="CQ12" s="74" t="s">
        <v>340</v>
      </c>
      <c r="CR12" s="25"/>
      <c r="CS12" s="25"/>
      <c r="CT12" s="71"/>
      <c r="CU12" s="9" t="s">
        <v>348</v>
      </c>
      <c r="CV12" s="9">
        <v>1</v>
      </c>
      <c r="CW12" s="9">
        <v>3</v>
      </c>
      <c r="CX12" s="75" t="s">
        <v>744</v>
      </c>
      <c r="CY12" s="26" t="s">
        <v>819</v>
      </c>
      <c r="CZ12" s="71"/>
      <c r="DA12" s="71"/>
      <c r="DB12" s="76"/>
      <c r="DC12" s="9" t="s">
        <v>340</v>
      </c>
      <c r="DD12" s="9" t="s">
        <v>340</v>
      </c>
      <c r="DE12" s="6">
        <v>1995</v>
      </c>
      <c r="DF12" s="5">
        <v>2516</v>
      </c>
      <c r="DG12" s="5">
        <v>2586.8</v>
      </c>
      <c r="DH12" s="5">
        <v>5102.8</v>
      </c>
      <c r="DI12" s="5" t="s">
        <v>340</v>
      </c>
      <c r="DJ12" s="5"/>
      <c r="DK12" s="5">
        <v>8.1</v>
      </c>
      <c r="DL12" s="5">
        <v>838.3</v>
      </c>
      <c r="DM12" s="5">
        <v>25.7</v>
      </c>
      <c r="DN12" s="5">
        <v>27.1</v>
      </c>
      <c r="DO12" s="5"/>
      <c r="DP12" s="5">
        <v>135</v>
      </c>
      <c r="DQ12" s="5">
        <v>144.7</v>
      </c>
      <c r="DR12" s="5">
        <v>202.8</v>
      </c>
      <c r="DS12" s="5">
        <v>92.2</v>
      </c>
      <c r="DT12" s="5">
        <v>1473.9</v>
      </c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>
        <v>6576.7</v>
      </c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>
        <v>1900</v>
      </c>
      <c r="ES12" s="5">
        <v>1900</v>
      </c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77">
        <v>8476.7</v>
      </c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 t="s">
        <v>353</v>
      </c>
      <c r="FP12" s="26">
        <v>5</v>
      </c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</row>
    <row r="13" spans="1:252" ht="38.25">
      <c r="A13" s="23" t="s">
        <v>447</v>
      </c>
      <c r="B13" s="9" t="s">
        <v>350</v>
      </c>
      <c r="C13" s="9" t="s">
        <v>1615</v>
      </c>
      <c r="D13" s="9" t="s">
        <v>1616</v>
      </c>
      <c r="E13" s="63" t="s">
        <v>887</v>
      </c>
      <c r="F13" s="63" t="s">
        <v>887</v>
      </c>
      <c r="G13" s="64">
        <v>491747</v>
      </c>
      <c r="H13" s="64">
        <v>1173757</v>
      </c>
      <c r="I13" s="65" t="s">
        <v>384</v>
      </c>
      <c r="J13" s="65"/>
      <c r="K13" s="65"/>
      <c r="L13" s="60">
        <v>1997</v>
      </c>
      <c r="M13" s="9" t="s">
        <v>348</v>
      </c>
      <c r="N13" s="66"/>
      <c r="O13" s="40">
        <v>6940</v>
      </c>
      <c r="P13" s="40">
        <v>10560</v>
      </c>
      <c r="Q13" s="67"/>
      <c r="R13" s="67"/>
      <c r="S13" s="67"/>
      <c r="T13" s="9" t="s">
        <v>340</v>
      </c>
      <c r="U13" s="9"/>
      <c r="V13" s="68" t="s">
        <v>340</v>
      </c>
      <c r="W13" s="65" t="s">
        <v>340</v>
      </c>
      <c r="X13" s="65"/>
      <c r="Y13" s="65"/>
      <c r="Z13" s="68"/>
      <c r="AA13" s="69">
        <v>2</v>
      </c>
      <c r="AB13" s="69">
        <v>44.1108545034642</v>
      </c>
      <c r="AC13" s="9">
        <v>3</v>
      </c>
      <c r="AD13" s="69">
        <v>22.823576664323728</v>
      </c>
      <c r="AE13" s="24">
        <v>2</v>
      </c>
      <c r="AF13" s="83"/>
      <c r="AG13" s="74" t="s">
        <v>340</v>
      </c>
      <c r="AH13" s="74"/>
      <c r="AI13" s="20"/>
      <c r="AJ13" s="20" t="s">
        <v>1502</v>
      </c>
      <c r="AK13" s="20"/>
      <c r="AL13" s="20"/>
      <c r="AM13" s="9" t="s">
        <v>340</v>
      </c>
      <c r="AN13" s="9">
        <v>0</v>
      </c>
      <c r="AO13" s="9" t="s">
        <v>340</v>
      </c>
      <c r="AP13" s="9">
        <v>0</v>
      </c>
      <c r="AQ13" s="9">
        <v>0</v>
      </c>
      <c r="AR13" s="80" t="s">
        <v>340</v>
      </c>
      <c r="AS13" s="80" t="s">
        <v>340</v>
      </c>
      <c r="AT13" s="80" t="s">
        <v>340</v>
      </c>
      <c r="AU13" s="80" t="s">
        <v>340</v>
      </c>
      <c r="AV13" s="80" t="s">
        <v>340</v>
      </c>
      <c r="AW13" s="80" t="s">
        <v>340</v>
      </c>
      <c r="AX13" s="80" t="s">
        <v>340</v>
      </c>
      <c r="AY13" s="70">
        <v>33.06556883221207</v>
      </c>
      <c r="AZ13" s="70">
        <v>44.1108545034642</v>
      </c>
      <c r="BA13" s="70">
        <v>0.010041168792047394</v>
      </c>
      <c r="BB13" s="70">
        <v>13.655989557184455</v>
      </c>
      <c r="BC13" s="70">
        <v>7.058941660809319</v>
      </c>
      <c r="BD13" s="70">
        <v>1.2350637614218296</v>
      </c>
      <c r="BE13" s="70">
        <v>0.8635405161160759</v>
      </c>
      <c r="BF13" s="71" t="s">
        <v>340</v>
      </c>
      <c r="BG13" s="71" t="s">
        <v>340</v>
      </c>
      <c r="BH13" s="71" t="s">
        <v>340</v>
      </c>
      <c r="BI13" s="71"/>
      <c r="BJ13" s="71"/>
      <c r="BK13" s="71" t="s">
        <v>340</v>
      </c>
      <c r="BL13" s="84">
        <v>4</v>
      </c>
      <c r="BM13" s="9" t="s">
        <v>340</v>
      </c>
      <c r="BN13" s="3" t="s">
        <v>1179</v>
      </c>
      <c r="BO13" s="20" t="s">
        <v>1502</v>
      </c>
      <c r="BP13" s="9"/>
      <c r="BQ13" s="9">
        <v>6</v>
      </c>
      <c r="BR13" s="9">
        <v>4</v>
      </c>
      <c r="BS13" s="9">
        <v>2</v>
      </c>
      <c r="BT13" s="9">
        <v>0</v>
      </c>
      <c r="BU13" s="9">
        <v>2</v>
      </c>
      <c r="BV13" s="9">
        <v>0</v>
      </c>
      <c r="BW13" s="9">
        <v>0</v>
      </c>
      <c r="BX13" s="9">
        <v>7</v>
      </c>
      <c r="BY13" s="9">
        <v>12</v>
      </c>
      <c r="BZ13" s="9">
        <v>12</v>
      </c>
      <c r="CA13" s="9">
        <v>3</v>
      </c>
      <c r="CB13" s="9">
        <v>7</v>
      </c>
      <c r="CC13" s="9" t="s">
        <v>340</v>
      </c>
      <c r="CD13" s="9" t="s">
        <v>340</v>
      </c>
      <c r="CE13" s="9">
        <v>1</v>
      </c>
      <c r="CF13" s="9" t="s">
        <v>340</v>
      </c>
      <c r="CG13" s="9">
        <v>0</v>
      </c>
      <c r="CH13" s="9">
        <v>0</v>
      </c>
      <c r="CI13" s="9">
        <v>0</v>
      </c>
      <c r="CJ13" s="72">
        <v>5300</v>
      </c>
      <c r="CK13" s="72">
        <v>150</v>
      </c>
      <c r="CL13" s="24" t="s">
        <v>746</v>
      </c>
      <c r="CM13" s="21" t="s">
        <v>1564</v>
      </c>
      <c r="CN13" s="9" t="s">
        <v>340</v>
      </c>
      <c r="CO13" s="9"/>
      <c r="CP13" s="73" t="s">
        <v>340</v>
      </c>
      <c r="CQ13" s="74" t="s">
        <v>340</v>
      </c>
      <c r="CR13" s="25"/>
      <c r="CS13" s="25"/>
      <c r="CT13" s="71"/>
      <c r="CU13" s="9" t="s">
        <v>348</v>
      </c>
      <c r="CV13" s="9"/>
      <c r="CW13" s="9">
        <v>3</v>
      </c>
      <c r="CX13" s="75" t="s">
        <v>746</v>
      </c>
      <c r="CY13" s="26" t="s">
        <v>1366</v>
      </c>
      <c r="CZ13" s="71"/>
      <c r="DA13" s="71"/>
      <c r="DB13" s="76">
        <v>7</v>
      </c>
      <c r="DC13" s="9" t="s">
        <v>340</v>
      </c>
      <c r="DD13" s="9" t="s">
        <v>340</v>
      </c>
      <c r="DE13" s="6">
        <v>1997</v>
      </c>
      <c r="DF13" s="5">
        <v>1400</v>
      </c>
      <c r="DG13" s="5"/>
      <c r="DH13" s="5">
        <v>1400</v>
      </c>
      <c r="DI13" s="5" t="s">
        <v>340</v>
      </c>
      <c r="DJ13" s="5"/>
      <c r="DK13" s="5"/>
      <c r="DL13" s="5"/>
      <c r="DM13" s="5">
        <v>152.5</v>
      </c>
      <c r="DN13" s="5"/>
      <c r="DO13" s="5"/>
      <c r="DP13" s="5">
        <v>125.8</v>
      </c>
      <c r="DQ13" s="5">
        <v>441.5</v>
      </c>
      <c r="DR13" s="5"/>
      <c r="DS13" s="5"/>
      <c r="DT13" s="5">
        <v>719.8</v>
      </c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>
        <v>2119.8</v>
      </c>
      <c r="EH13" s="5"/>
      <c r="EI13" s="5"/>
      <c r="EJ13" s="5"/>
      <c r="EK13" s="5"/>
      <c r="EL13" s="5"/>
      <c r="EM13" s="5"/>
      <c r="EN13" s="5"/>
      <c r="EO13" s="5">
        <v>12</v>
      </c>
      <c r="EP13" s="5"/>
      <c r="EQ13" s="5"/>
      <c r="ER13" s="5">
        <v>50</v>
      </c>
      <c r="ES13" s="5">
        <v>62</v>
      </c>
      <c r="ET13" s="5" t="s">
        <v>340</v>
      </c>
      <c r="EU13" s="5"/>
      <c r="EV13" s="5"/>
      <c r="EW13" s="5"/>
      <c r="EX13" s="5"/>
      <c r="EY13" s="5"/>
      <c r="EZ13" s="5"/>
      <c r="FA13" s="5"/>
      <c r="FB13" s="5"/>
      <c r="FC13" s="5"/>
      <c r="FD13" s="77">
        <v>2181.8</v>
      </c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 t="s">
        <v>363</v>
      </c>
      <c r="FP13" s="26">
        <v>6</v>
      </c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</row>
    <row r="14" spans="1:252" ht="12.75">
      <c r="A14" s="23" t="s">
        <v>675</v>
      </c>
      <c r="B14" s="9" t="s">
        <v>350</v>
      </c>
      <c r="C14" s="9" t="s">
        <v>1972</v>
      </c>
      <c r="D14" s="9" t="s">
        <v>1973</v>
      </c>
      <c r="E14" s="63" t="s">
        <v>1974</v>
      </c>
      <c r="F14" s="63" t="s">
        <v>1073</v>
      </c>
      <c r="G14" s="64">
        <v>490910</v>
      </c>
      <c r="H14" s="64">
        <v>1215620</v>
      </c>
      <c r="I14" s="65" t="s">
        <v>497</v>
      </c>
      <c r="J14" s="65"/>
      <c r="K14" s="65"/>
      <c r="L14" s="60"/>
      <c r="M14" s="9" t="s">
        <v>348</v>
      </c>
      <c r="N14" s="66"/>
      <c r="O14" s="40"/>
      <c r="P14" s="40">
        <f>13+12</f>
        <v>25</v>
      </c>
      <c r="Q14" s="67"/>
      <c r="R14" s="67"/>
      <c r="S14" s="67"/>
      <c r="T14" s="9" t="s">
        <v>340</v>
      </c>
      <c r="U14" s="9"/>
      <c r="V14" s="68"/>
      <c r="W14" s="65"/>
      <c r="X14" s="65"/>
      <c r="Y14" s="65"/>
      <c r="Z14" s="68" t="s">
        <v>340</v>
      </c>
      <c r="AA14" s="69">
        <v>5</v>
      </c>
      <c r="AB14" s="69">
        <v>41.66666666666667</v>
      </c>
      <c r="AC14" s="9">
        <v>3</v>
      </c>
      <c r="AD14" s="69">
        <v>83.33333333333334</v>
      </c>
      <c r="AE14" s="24">
        <v>2</v>
      </c>
      <c r="AF14" s="25"/>
      <c r="AG14" s="25" t="s">
        <v>340</v>
      </c>
      <c r="AH14" s="25"/>
      <c r="AI14" s="20"/>
      <c r="AJ14" s="20"/>
      <c r="AK14" s="20"/>
      <c r="AL14" s="20"/>
      <c r="AM14" s="9" t="s">
        <v>340</v>
      </c>
      <c r="AN14" s="9">
        <v>0</v>
      </c>
      <c r="AO14" s="9" t="s">
        <v>340</v>
      </c>
      <c r="AP14" s="9">
        <v>0</v>
      </c>
      <c r="AQ14" s="9">
        <v>0</v>
      </c>
      <c r="AR14" s="9" t="s">
        <v>340</v>
      </c>
      <c r="AS14" s="9">
        <v>0</v>
      </c>
      <c r="AT14" s="9">
        <v>0</v>
      </c>
      <c r="AU14" s="9" t="s">
        <v>340</v>
      </c>
      <c r="AV14" s="9" t="s">
        <v>340</v>
      </c>
      <c r="AW14" s="9" t="s">
        <v>340</v>
      </c>
      <c r="AX14" s="9">
        <v>0</v>
      </c>
      <c r="AY14" s="70">
        <v>16.666666666666664</v>
      </c>
      <c r="AZ14" s="70">
        <v>0</v>
      </c>
      <c r="BA14" s="70">
        <v>0</v>
      </c>
      <c r="BB14" s="70">
        <v>16.666666666666664</v>
      </c>
      <c r="BC14" s="70">
        <v>41.66666666666667</v>
      </c>
      <c r="BD14" s="70">
        <v>25</v>
      </c>
      <c r="BE14" s="70">
        <v>0</v>
      </c>
      <c r="BF14" s="71" t="s">
        <v>340</v>
      </c>
      <c r="BG14" s="71"/>
      <c r="BH14" s="71" t="s">
        <v>340</v>
      </c>
      <c r="BI14" s="71"/>
      <c r="BJ14" s="71"/>
      <c r="BK14" s="71"/>
      <c r="BL14" s="9"/>
      <c r="BM14" s="9" t="s">
        <v>340</v>
      </c>
      <c r="BN14" s="3" t="s">
        <v>1187</v>
      </c>
      <c r="BO14" s="20" t="s">
        <v>1501</v>
      </c>
      <c r="BP14" s="9"/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 t="s">
        <v>340</v>
      </c>
      <c r="CD14" s="9" t="s">
        <v>340</v>
      </c>
      <c r="CE14" s="9">
        <v>1</v>
      </c>
      <c r="CF14" s="9" t="s">
        <v>340</v>
      </c>
      <c r="CG14" s="9">
        <v>0</v>
      </c>
      <c r="CH14" s="9">
        <v>0</v>
      </c>
      <c r="CI14" s="9">
        <v>0</v>
      </c>
      <c r="CJ14" s="72">
        <v>3990</v>
      </c>
      <c r="CK14" s="72">
        <v>75</v>
      </c>
      <c r="CL14" s="24" t="s">
        <v>730</v>
      </c>
      <c r="CM14" s="21" t="s">
        <v>1579</v>
      </c>
      <c r="CN14" s="9"/>
      <c r="CO14" s="9"/>
      <c r="CP14" s="73"/>
      <c r="CQ14" s="74" t="s">
        <v>340</v>
      </c>
      <c r="CR14" s="25"/>
      <c r="CS14" s="25"/>
      <c r="CT14" s="71"/>
      <c r="CU14" s="9" t="s">
        <v>348</v>
      </c>
      <c r="CV14" s="9">
        <v>3</v>
      </c>
      <c r="CW14" s="9">
        <v>5</v>
      </c>
      <c r="CX14" s="75" t="s">
        <v>730</v>
      </c>
      <c r="CY14" s="26" t="s">
        <v>1379</v>
      </c>
      <c r="CZ14" s="71"/>
      <c r="DA14" s="71"/>
      <c r="DB14" s="76"/>
      <c r="DC14" s="9"/>
      <c r="DD14" s="9"/>
      <c r="DE14" s="6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77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 t="s">
        <v>358</v>
      </c>
      <c r="FP14" s="26">
        <v>7</v>
      </c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</row>
    <row r="15" spans="1:252" ht="12.75">
      <c r="A15" s="23" t="s">
        <v>444</v>
      </c>
      <c r="B15" s="9" t="s">
        <v>350</v>
      </c>
      <c r="C15" s="9" t="s">
        <v>1593</v>
      </c>
      <c r="D15" s="9" t="s">
        <v>1594</v>
      </c>
      <c r="E15" s="63" t="s">
        <v>875</v>
      </c>
      <c r="F15" s="63" t="s">
        <v>875</v>
      </c>
      <c r="G15" s="64">
        <v>494239</v>
      </c>
      <c r="H15" s="64">
        <v>1245312</v>
      </c>
      <c r="I15" s="65" t="s">
        <v>384</v>
      </c>
      <c r="J15" s="65"/>
      <c r="K15" s="65"/>
      <c r="L15" s="60">
        <v>1996</v>
      </c>
      <c r="M15" s="9" t="s">
        <v>348</v>
      </c>
      <c r="N15" s="66"/>
      <c r="O15" s="40"/>
      <c r="P15" s="40">
        <f>5175+4386</f>
        <v>9561</v>
      </c>
      <c r="Q15" s="67" t="s">
        <v>340</v>
      </c>
      <c r="R15" s="67">
        <v>1</v>
      </c>
      <c r="S15" s="67">
        <v>1</v>
      </c>
      <c r="T15" s="9" t="s">
        <v>340</v>
      </c>
      <c r="U15" s="9" t="s">
        <v>340</v>
      </c>
      <c r="V15" s="68" t="s">
        <v>340</v>
      </c>
      <c r="W15" s="65" t="s">
        <v>340</v>
      </c>
      <c r="X15" s="65" t="s">
        <v>340</v>
      </c>
      <c r="Y15" s="65" t="s">
        <v>340</v>
      </c>
      <c r="Z15" s="68"/>
      <c r="AA15" s="69">
        <v>1</v>
      </c>
      <c r="AB15" s="69">
        <v>86.43101482326112</v>
      </c>
      <c r="AC15" s="9">
        <v>2</v>
      </c>
      <c r="AD15" s="69">
        <v>12.223489167616876</v>
      </c>
      <c r="AE15" s="25"/>
      <c r="AF15" s="74"/>
      <c r="AG15" s="74" t="s">
        <v>340</v>
      </c>
      <c r="AH15" s="74"/>
      <c r="AI15" s="20"/>
      <c r="AJ15" s="20"/>
      <c r="AK15" s="20"/>
      <c r="AL15" s="20"/>
      <c r="AM15" s="9" t="s">
        <v>340</v>
      </c>
      <c r="AN15" s="9" t="s">
        <v>340</v>
      </c>
      <c r="AO15" s="9" t="s">
        <v>340</v>
      </c>
      <c r="AP15" s="9">
        <v>0</v>
      </c>
      <c r="AQ15" s="9">
        <v>0</v>
      </c>
      <c r="AR15" s="80" t="s">
        <v>340</v>
      </c>
      <c r="AS15" s="80" t="s">
        <v>340</v>
      </c>
      <c r="AT15" s="80" t="s">
        <v>340</v>
      </c>
      <c r="AU15" s="80" t="s">
        <v>340</v>
      </c>
      <c r="AV15" s="80" t="s">
        <v>340</v>
      </c>
      <c r="AW15" s="80" t="s">
        <v>340</v>
      </c>
      <c r="AX15" s="80" t="s">
        <v>340</v>
      </c>
      <c r="AY15" s="70">
        <v>86.43101482326112</v>
      </c>
      <c r="AZ15" s="70">
        <v>1.3454960091220067</v>
      </c>
      <c r="BA15" s="70">
        <v>0.02280501710376283</v>
      </c>
      <c r="BB15" s="70">
        <v>0.29646522234891676</v>
      </c>
      <c r="BC15" s="70">
        <v>1.3226909920182441</v>
      </c>
      <c r="BD15" s="70">
        <v>1.4823261117445838</v>
      </c>
      <c r="BE15" s="70">
        <v>9.099201824401367</v>
      </c>
      <c r="BF15" s="71" t="s">
        <v>340</v>
      </c>
      <c r="BG15" s="71" t="s">
        <v>340</v>
      </c>
      <c r="BH15" s="71" t="s">
        <v>340</v>
      </c>
      <c r="BI15" s="71" t="s">
        <v>340</v>
      </c>
      <c r="BJ15" s="71" t="s">
        <v>340</v>
      </c>
      <c r="BK15" s="71" t="s">
        <v>340</v>
      </c>
      <c r="BL15" s="84">
        <v>8</v>
      </c>
      <c r="BM15" s="9" t="s">
        <v>340</v>
      </c>
      <c r="BN15" s="3" t="s">
        <v>1194</v>
      </c>
      <c r="BO15" s="20" t="s">
        <v>1502</v>
      </c>
      <c r="BP15" s="9"/>
      <c r="BQ15" s="9">
        <v>11</v>
      </c>
      <c r="BR15" s="9">
        <v>8</v>
      </c>
      <c r="BS15" s="9">
        <v>3</v>
      </c>
      <c r="BT15" s="9">
        <v>2</v>
      </c>
      <c r="BU15" s="9">
        <v>3</v>
      </c>
      <c r="BV15" s="9">
        <v>1</v>
      </c>
      <c r="BW15" s="9">
        <v>0</v>
      </c>
      <c r="BX15" s="9">
        <v>14</v>
      </c>
      <c r="BY15" s="9">
        <v>9</v>
      </c>
      <c r="BZ15" s="9">
        <v>10</v>
      </c>
      <c r="CA15" s="9">
        <v>0</v>
      </c>
      <c r="CB15" s="9">
        <v>3</v>
      </c>
      <c r="CC15" s="9" t="s">
        <v>340</v>
      </c>
      <c r="CD15" s="9" t="s">
        <v>340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72">
        <v>0</v>
      </c>
      <c r="CK15" s="72">
        <v>0</v>
      </c>
      <c r="CL15" s="24">
        <v>0</v>
      </c>
      <c r="CM15" s="21">
        <v>0</v>
      </c>
      <c r="CN15" s="9"/>
      <c r="CO15" s="9"/>
      <c r="CP15" s="73"/>
      <c r="CQ15" s="74"/>
      <c r="CR15" s="25"/>
      <c r="CS15" s="25" t="s">
        <v>340</v>
      </c>
      <c r="CT15" s="71"/>
      <c r="CU15" s="9">
        <v>0</v>
      </c>
      <c r="CV15" s="9"/>
      <c r="CW15" s="9" t="s">
        <v>875</v>
      </c>
      <c r="CX15" s="75"/>
      <c r="CY15" s="26" t="s">
        <v>1365</v>
      </c>
      <c r="CZ15" s="71"/>
      <c r="DA15" s="71"/>
      <c r="DB15" s="76">
        <v>5</v>
      </c>
      <c r="DC15" s="9"/>
      <c r="DD15" s="9" t="s">
        <v>340</v>
      </c>
      <c r="DE15" s="6">
        <v>1996</v>
      </c>
      <c r="DF15" s="5"/>
      <c r="DG15" s="5">
        <v>1900</v>
      </c>
      <c r="DH15" s="5">
        <v>1900</v>
      </c>
      <c r="DI15" s="5" t="s">
        <v>340</v>
      </c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>
        <v>1900</v>
      </c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>
        <v>2000</v>
      </c>
      <c r="ES15" s="5">
        <v>2000</v>
      </c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77">
        <v>39</v>
      </c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 t="s">
        <v>371</v>
      </c>
      <c r="FP15" s="26">
        <v>9</v>
      </c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</row>
    <row r="16" spans="1:252" ht="25.5">
      <c r="A16" s="23" t="s">
        <v>443</v>
      </c>
      <c r="B16" s="9" t="s">
        <v>350</v>
      </c>
      <c r="C16" s="9" t="s">
        <v>1582</v>
      </c>
      <c r="D16" s="9" t="s">
        <v>1583</v>
      </c>
      <c r="E16" s="63" t="s">
        <v>876</v>
      </c>
      <c r="F16" s="63" t="s">
        <v>876</v>
      </c>
      <c r="G16" s="64">
        <v>493639</v>
      </c>
      <c r="H16" s="64">
        <v>1154656</v>
      </c>
      <c r="I16" s="65" t="s">
        <v>384</v>
      </c>
      <c r="J16" s="65"/>
      <c r="K16" s="65"/>
      <c r="L16" s="60">
        <v>1997</v>
      </c>
      <c r="M16" s="9" t="s">
        <v>348</v>
      </c>
      <c r="N16" s="66"/>
      <c r="O16" s="40">
        <v>1223</v>
      </c>
      <c r="P16" s="40">
        <v>10441</v>
      </c>
      <c r="Q16" s="67"/>
      <c r="R16" s="67"/>
      <c r="S16" s="67"/>
      <c r="T16" s="9" t="s">
        <v>340</v>
      </c>
      <c r="U16" s="9"/>
      <c r="V16" s="68" t="s">
        <v>340</v>
      </c>
      <c r="W16" s="65" t="s">
        <v>340</v>
      </c>
      <c r="X16" s="65" t="s">
        <v>340</v>
      </c>
      <c r="Y16" s="65"/>
      <c r="Z16" s="68"/>
      <c r="AA16" s="69">
        <v>1</v>
      </c>
      <c r="AB16" s="69">
        <v>58.32175307322287</v>
      </c>
      <c r="AC16" s="9">
        <v>3</v>
      </c>
      <c r="AD16" s="69">
        <v>22.479957242116516</v>
      </c>
      <c r="AE16" s="24">
        <v>2</v>
      </c>
      <c r="AF16" s="25"/>
      <c r="AG16" s="25" t="s">
        <v>340</v>
      </c>
      <c r="AH16" s="25"/>
      <c r="AI16" s="20"/>
      <c r="AJ16" s="20"/>
      <c r="AK16" s="20"/>
      <c r="AL16" s="20" t="s">
        <v>1502</v>
      </c>
      <c r="AM16" s="9" t="s">
        <v>340</v>
      </c>
      <c r="AN16" s="9">
        <v>0</v>
      </c>
      <c r="AO16" s="9" t="s">
        <v>340</v>
      </c>
      <c r="AP16" s="9">
        <v>0</v>
      </c>
      <c r="AQ16" s="9">
        <v>0</v>
      </c>
      <c r="AR16" s="9" t="s">
        <v>340</v>
      </c>
      <c r="AS16" s="9" t="s">
        <v>340</v>
      </c>
      <c r="AT16" s="9" t="s">
        <v>340</v>
      </c>
      <c r="AU16" s="9" t="s">
        <v>340</v>
      </c>
      <c r="AV16" s="9" t="s">
        <v>340</v>
      </c>
      <c r="AW16" s="9" t="s">
        <v>340</v>
      </c>
      <c r="AX16" s="9" t="s">
        <v>340</v>
      </c>
      <c r="AY16" s="70">
        <v>58.32175307322287</v>
      </c>
      <c r="AZ16" s="70">
        <v>19.19828968466061</v>
      </c>
      <c r="BA16" s="70">
        <v>0.053447354355959376</v>
      </c>
      <c r="BB16" s="70">
        <v>1.5285943345804383</v>
      </c>
      <c r="BC16" s="70">
        <v>16.536611437733832</v>
      </c>
      <c r="BD16" s="70">
        <v>1.785141635489043</v>
      </c>
      <c r="BE16" s="70">
        <v>2.5761624799572425</v>
      </c>
      <c r="BF16" s="71" t="s">
        <v>340</v>
      </c>
      <c r="BG16" s="71" t="s">
        <v>340</v>
      </c>
      <c r="BH16" s="71" t="s">
        <v>340</v>
      </c>
      <c r="BI16" s="71" t="s">
        <v>340</v>
      </c>
      <c r="BJ16" s="71" t="s">
        <v>340</v>
      </c>
      <c r="BK16" s="71" t="s">
        <v>340</v>
      </c>
      <c r="BL16" s="9">
        <v>2</v>
      </c>
      <c r="BM16" s="9" t="s">
        <v>340</v>
      </c>
      <c r="BN16" s="3" t="s">
        <v>1197</v>
      </c>
      <c r="BO16" s="20" t="s">
        <v>1501</v>
      </c>
      <c r="BP16" s="9"/>
      <c r="BQ16" s="9">
        <v>4</v>
      </c>
      <c r="BR16" s="9">
        <v>2</v>
      </c>
      <c r="BS16" s="9">
        <v>2</v>
      </c>
      <c r="BT16" s="9">
        <v>0</v>
      </c>
      <c r="BU16" s="9">
        <v>1</v>
      </c>
      <c r="BV16" s="9">
        <v>0</v>
      </c>
      <c r="BW16" s="9">
        <v>0</v>
      </c>
      <c r="BX16" s="9">
        <v>6</v>
      </c>
      <c r="BY16" s="9">
        <v>9</v>
      </c>
      <c r="BZ16" s="9">
        <v>13</v>
      </c>
      <c r="CA16" s="9">
        <v>6</v>
      </c>
      <c r="CB16" s="9">
        <v>9</v>
      </c>
      <c r="CC16" s="9" t="s">
        <v>340</v>
      </c>
      <c r="CD16" s="9" t="s">
        <v>340</v>
      </c>
      <c r="CE16" s="9">
        <v>2</v>
      </c>
      <c r="CF16" s="9" t="s">
        <v>340</v>
      </c>
      <c r="CG16" s="9">
        <v>0</v>
      </c>
      <c r="CH16" s="9">
        <v>0</v>
      </c>
      <c r="CI16" s="9">
        <v>0</v>
      </c>
      <c r="CJ16" s="72">
        <v>6000</v>
      </c>
      <c r="CK16" s="72">
        <v>150</v>
      </c>
      <c r="CL16" s="24" t="s">
        <v>756</v>
      </c>
      <c r="CM16" s="21" t="s">
        <v>1500</v>
      </c>
      <c r="CN16" s="9"/>
      <c r="CO16" s="9"/>
      <c r="CP16" s="73" t="s">
        <v>340</v>
      </c>
      <c r="CQ16" s="74" t="s">
        <v>340</v>
      </c>
      <c r="CR16" s="25"/>
      <c r="CS16" s="25"/>
      <c r="CT16" s="71"/>
      <c r="CU16" s="9" t="s">
        <v>348</v>
      </c>
      <c r="CV16" s="9">
        <v>1</v>
      </c>
      <c r="CW16" s="9">
        <v>3</v>
      </c>
      <c r="CX16" s="75" t="s">
        <v>756</v>
      </c>
      <c r="CY16" s="26" t="s">
        <v>1371</v>
      </c>
      <c r="CZ16" s="71"/>
      <c r="DA16" s="71"/>
      <c r="DB16" s="76"/>
      <c r="DC16" s="9" t="s">
        <v>340</v>
      </c>
      <c r="DD16" s="9" t="s">
        <v>340</v>
      </c>
      <c r="DE16" s="6">
        <v>1997</v>
      </c>
      <c r="DF16" s="5">
        <v>1537.7</v>
      </c>
      <c r="DG16" s="5">
        <v>1200</v>
      </c>
      <c r="DH16" s="5">
        <v>2737.7</v>
      </c>
      <c r="DI16" s="5" t="s">
        <v>340</v>
      </c>
      <c r="DJ16" s="5"/>
      <c r="DK16" s="5"/>
      <c r="DL16" s="5"/>
      <c r="DM16" s="5"/>
      <c r="DN16" s="5">
        <v>47.6</v>
      </c>
      <c r="DO16" s="5">
        <v>346.5</v>
      </c>
      <c r="DP16" s="5">
        <v>667.9</v>
      </c>
      <c r="DQ16" s="5">
        <v>203.9</v>
      </c>
      <c r="DR16" s="5">
        <v>50.9</v>
      </c>
      <c r="DS16" s="5">
        <v>439.6</v>
      </c>
      <c r="DT16" s="5">
        <v>1756.4</v>
      </c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>
        <v>4494.1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>
        <v>4500</v>
      </c>
      <c r="ES16" s="5">
        <v>4500</v>
      </c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77">
        <v>8994.1</v>
      </c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 t="s">
        <v>356</v>
      </c>
      <c r="FP16" s="26">
        <v>10</v>
      </c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pans="1:252" ht="23.25" customHeight="1">
      <c r="A17" s="23" t="s">
        <v>441</v>
      </c>
      <c r="B17" s="9" t="s">
        <v>350</v>
      </c>
      <c r="C17" s="9" t="s">
        <v>1661</v>
      </c>
      <c r="D17" s="9" t="s">
        <v>1662</v>
      </c>
      <c r="E17" s="63" t="s">
        <v>900</v>
      </c>
      <c r="F17" s="63" t="s">
        <v>900</v>
      </c>
      <c r="G17" s="64">
        <v>554429</v>
      </c>
      <c r="H17" s="64">
        <v>1201059</v>
      </c>
      <c r="I17" s="65" t="s">
        <v>384</v>
      </c>
      <c r="J17" s="65"/>
      <c r="K17" s="65"/>
      <c r="L17" s="60">
        <v>1995</v>
      </c>
      <c r="M17" s="9" t="s">
        <v>341</v>
      </c>
      <c r="N17" s="82"/>
      <c r="O17" s="40">
        <v>188</v>
      </c>
      <c r="P17" s="40">
        <v>6621</v>
      </c>
      <c r="Q17" s="67"/>
      <c r="R17" s="67"/>
      <c r="S17" s="67"/>
      <c r="T17" s="9" t="s">
        <v>340</v>
      </c>
      <c r="U17" s="9"/>
      <c r="V17" s="68" t="s">
        <v>340</v>
      </c>
      <c r="W17" s="65" t="s">
        <v>340</v>
      </c>
      <c r="X17" s="65" t="s">
        <v>340</v>
      </c>
      <c r="Y17" s="65" t="s">
        <v>340</v>
      </c>
      <c r="Z17" s="68"/>
      <c r="AA17" s="69">
        <v>1</v>
      </c>
      <c r="AB17" s="69">
        <v>74.1168361192487</v>
      </c>
      <c r="AC17" s="9">
        <v>2</v>
      </c>
      <c r="AD17" s="69">
        <v>17.68051008099259</v>
      </c>
      <c r="AE17" s="25"/>
      <c r="AF17" s="25"/>
      <c r="AG17" s="25" t="s">
        <v>340</v>
      </c>
      <c r="AH17" s="25"/>
      <c r="AI17" s="20"/>
      <c r="AJ17" s="20"/>
      <c r="AK17" s="20"/>
      <c r="AL17" s="20" t="s">
        <v>1502</v>
      </c>
      <c r="AM17" s="9" t="s">
        <v>340</v>
      </c>
      <c r="AN17" s="9">
        <v>0</v>
      </c>
      <c r="AO17" s="9" t="s">
        <v>340</v>
      </c>
      <c r="AP17" s="9">
        <v>0</v>
      </c>
      <c r="AQ17" s="9">
        <v>0</v>
      </c>
      <c r="AR17" s="80" t="s">
        <v>340</v>
      </c>
      <c r="AS17" s="80" t="s">
        <v>340</v>
      </c>
      <c r="AT17" s="80">
        <v>0</v>
      </c>
      <c r="AU17" s="80" t="s">
        <v>340</v>
      </c>
      <c r="AV17" s="80" t="s">
        <v>340</v>
      </c>
      <c r="AW17" s="80" t="s">
        <v>340</v>
      </c>
      <c r="AX17" s="80" t="s">
        <v>340</v>
      </c>
      <c r="AY17" s="70">
        <v>74.1168361192487</v>
      </c>
      <c r="AZ17" s="70">
        <v>8.202653799758746</v>
      </c>
      <c r="BA17" s="70">
        <v>0</v>
      </c>
      <c r="BB17" s="70">
        <v>0.9305531621575047</v>
      </c>
      <c r="BC17" s="70">
        <v>14.561433741168361</v>
      </c>
      <c r="BD17" s="70">
        <v>2.1195933138032053</v>
      </c>
      <c r="BE17" s="70">
        <v>0.06892986386351886</v>
      </c>
      <c r="BF17" s="71" t="s">
        <v>340</v>
      </c>
      <c r="BG17" s="71" t="s">
        <v>340</v>
      </c>
      <c r="BH17" s="71" t="s">
        <v>340</v>
      </c>
      <c r="BI17" s="71"/>
      <c r="BJ17" s="71" t="s">
        <v>340</v>
      </c>
      <c r="BK17" s="71" t="s">
        <v>340</v>
      </c>
      <c r="BL17" s="9">
        <v>1</v>
      </c>
      <c r="BM17" s="9" t="s">
        <v>340</v>
      </c>
      <c r="BN17" s="3" t="s">
        <v>1201</v>
      </c>
      <c r="BO17" s="20" t="s">
        <v>1502</v>
      </c>
      <c r="BP17" s="9"/>
      <c r="BQ17" s="9">
        <v>3</v>
      </c>
      <c r="BR17" s="9">
        <v>1</v>
      </c>
      <c r="BS17" s="9">
        <v>2</v>
      </c>
      <c r="BT17" s="9">
        <v>0</v>
      </c>
      <c r="BU17" s="9">
        <v>2</v>
      </c>
      <c r="BV17" s="9">
        <v>0</v>
      </c>
      <c r="BW17" s="9">
        <v>0</v>
      </c>
      <c r="BX17" s="9">
        <v>4</v>
      </c>
      <c r="BY17" s="9">
        <v>9</v>
      </c>
      <c r="BZ17" s="9">
        <v>30</v>
      </c>
      <c r="CA17" s="9">
        <v>1</v>
      </c>
      <c r="CB17" s="9">
        <v>0</v>
      </c>
      <c r="CC17" s="9" t="s">
        <v>340</v>
      </c>
      <c r="CD17" s="9" t="s">
        <v>340</v>
      </c>
      <c r="CE17" s="9">
        <v>1</v>
      </c>
      <c r="CF17" s="9" t="s">
        <v>340</v>
      </c>
      <c r="CG17" s="9">
        <v>0</v>
      </c>
      <c r="CH17" s="9">
        <v>0</v>
      </c>
      <c r="CI17" s="9">
        <v>0</v>
      </c>
      <c r="CJ17" s="72">
        <v>5012</v>
      </c>
      <c r="CK17" s="72">
        <v>150</v>
      </c>
      <c r="CL17" s="79" t="s">
        <v>760</v>
      </c>
      <c r="CM17" s="22" t="s">
        <v>1586</v>
      </c>
      <c r="CN17" s="9"/>
      <c r="CO17" s="9"/>
      <c r="CP17" s="73" t="s">
        <v>340</v>
      </c>
      <c r="CQ17" s="74" t="s">
        <v>340</v>
      </c>
      <c r="CR17" s="25"/>
      <c r="CS17" s="25"/>
      <c r="CT17" s="71"/>
      <c r="CU17" s="9" t="s">
        <v>348</v>
      </c>
      <c r="CV17" s="9">
        <v>1</v>
      </c>
      <c r="CW17" s="9">
        <v>3</v>
      </c>
      <c r="CX17" s="75" t="s">
        <v>760</v>
      </c>
      <c r="CY17" s="26" t="s">
        <v>1383</v>
      </c>
      <c r="CZ17" s="71"/>
      <c r="DA17" s="71"/>
      <c r="DB17" s="76"/>
      <c r="DC17" s="9" t="s">
        <v>340</v>
      </c>
      <c r="DD17" s="9" t="s">
        <v>340</v>
      </c>
      <c r="DE17" s="6">
        <v>1995</v>
      </c>
      <c r="DF17" s="5">
        <v>930.539</v>
      </c>
      <c r="DG17" s="5"/>
      <c r="DH17" s="5">
        <v>930.539</v>
      </c>
      <c r="DI17" s="5" t="s">
        <v>340</v>
      </c>
      <c r="DJ17" s="5"/>
      <c r="DK17" s="5"/>
      <c r="DL17" s="5"/>
      <c r="DM17" s="5">
        <v>186.7</v>
      </c>
      <c r="DN17" s="5"/>
      <c r="DO17" s="5"/>
      <c r="DP17" s="5">
        <v>532</v>
      </c>
      <c r="DQ17" s="5">
        <v>1354.3</v>
      </c>
      <c r="DR17" s="5">
        <v>2359.2</v>
      </c>
      <c r="DS17" s="5">
        <v>104.2</v>
      </c>
      <c r="DT17" s="5">
        <v>4536.4</v>
      </c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>
        <v>5466.938999999999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77">
        <v>5466.938999999999</v>
      </c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 t="s">
        <v>377</v>
      </c>
      <c r="FP17" s="26">
        <v>8</v>
      </c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spans="1:252" ht="25.5" customHeight="1">
      <c r="A18" s="23" t="s">
        <v>434</v>
      </c>
      <c r="B18" s="9" t="s">
        <v>350</v>
      </c>
      <c r="C18" s="9" t="s">
        <v>1672</v>
      </c>
      <c r="D18" s="9" t="s">
        <v>1673</v>
      </c>
      <c r="E18" s="63" t="s">
        <v>955</v>
      </c>
      <c r="F18" s="63" t="s">
        <v>955</v>
      </c>
      <c r="G18" s="64">
        <v>585011</v>
      </c>
      <c r="H18" s="64">
        <v>1223549</v>
      </c>
      <c r="I18" s="65" t="s">
        <v>384</v>
      </c>
      <c r="J18" s="65"/>
      <c r="K18" s="65"/>
      <c r="L18" s="60">
        <v>1999</v>
      </c>
      <c r="M18" s="9" t="s">
        <v>344</v>
      </c>
      <c r="N18" s="66"/>
      <c r="O18" s="40">
        <v>1823</v>
      </c>
      <c r="P18" s="40">
        <v>17010</v>
      </c>
      <c r="Q18" s="67" t="s">
        <v>340</v>
      </c>
      <c r="R18" s="67"/>
      <c r="S18" s="67"/>
      <c r="T18" s="9" t="s">
        <v>340</v>
      </c>
      <c r="U18" s="9"/>
      <c r="V18" s="68"/>
      <c r="W18" s="65" t="s">
        <v>340</v>
      </c>
      <c r="X18" s="65" t="s">
        <v>340</v>
      </c>
      <c r="Y18" s="65" t="s">
        <v>340</v>
      </c>
      <c r="Z18" s="68"/>
      <c r="AA18" s="69">
        <v>2</v>
      </c>
      <c r="AB18" s="69">
        <v>39.70276008492569</v>
      </c>
      <c r="AC18" s="9">
        <v>2</v>
      </c>
      <c r="AD18" s="69">
        <v>30.573248407643312</v>
      </c>
      <c r="AE18" s="25"/>
      <c r="AF18" s="25"/>
      <c r="AG18" s="25" t="s">
        <v>340</v>
      </c>
      <c r="AH18" s="25"/>
      <c r="AI18" s="20"/>
      <c r="AJ18" s="20"/>
      <c r="AK18" s="20"/>
      <c r="AL18" s="20" t="s">
        <v>1501</v>
      </c>
      <c r="AM18" s="9" t="s">
        <v>340</v>
      </c>
      <c r="AN18" s="9">
        <v>0</v>
      </c>
      <c r="AO18" s="9" t="s">
        <v>340</v>
      </c>
      <c r="AP18" s="9">
        <v>0</v>
      </c>
      <c r="AQ18" s="9">
        <v>0</v>
      </c>
      <c r="AR18" s="9" t="s">
        <v>340</v>
      </c>
      <c r="AS18" s="9" t="s">
        <v>340</v>
      </c>
      <c r="AT18" s="9" t="s">
        <v>340</v>
      </c>
      <c r="AU18" s="9" t="s">
        <v>340</v>
      </c>
      <c r="AV18" s="9" t="s">
        <v>340</v>
      </c>
      <c r="AW18" s="9" t="s">
        <v>340</v>
      </c>
      <c r="AX18" s="9" t="s">
        <v>340</v>
      </c>
      <c r="AY18" s="78">
        <v>29.723991507431</v>
      </c>
      <c r="AZ18" s="78">
        <v>39.70276008492569</v>
      </c>
      <c r="BA18" s="78">
        <v>0.05716152212967499</v>
      </c>
      <c r="BB18" s="78">
        <v>11.301649518210027</v>
      </c>
      <c r="BC18" s="78">
        <v>17.328107137024336</v>
      </c>
      <c r="BD18" s="78">
        <v>1.314715008982525</v>
      </c>
      <c r="BE18" s="78">
        <v>0.57161522129675</v>
      </c>
      <c r="BF18" s="71" t="s">
        <v>340</v>
      </c>
      <c r="BG18" s="71" t="s">
        <v>340</v>
      </c>
      <c r="BH18" s="71" t="s">
        <v>340</v>
      </c>
      <c r="BI18" s="71" t="s">
        <v>340</v>
      </c>
      <c r="BJ18" s="71" t="s">
        <v>340</v>
      </c>
      <c r="BK18" s="71" t="s">
        <v>340</v>
      </c>
      <c r="BL18" s="9"/>
      <c r="BM18" s="9" t="s">
        <v>340</v>
      </c>
      <c r="BN18" s="3" t="s">
        <v>1183</v>
      </c>
      <c r="BO18" s="20" t="s">
        <v>1502</v>
      </c>
      <c r="BP18" s="9"/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4</v>
      </c>
      <c r="BY18" s="9">
        <v>7</v>
      </c>
      <c r="BZ18" s="9">
        <v>6</v>
      </c>
      <c r="CA18" s="9">
        <v>9</v>
      </c>
      <c r="CB18" s="9">
        <v>21</v>
      </c>
      <c r="CC18" s="9" t="s">
        <v>340</v>
      </c>
      <c r="CD18" s="9" t="s">
        <v>340</v>
      </c>
      <c r="CE18" s="9">
        <v>2</v>
      </c>
      <c r="CF18" s="9" t="s">
        <v>340</v>
      </c>
      <c r="CG18" s="9">
        <v>0</v>
      </c>
      <c r="CH18" s="9">
        <v>0</v>
      </c>
      <c r="CI18" s="9">
        <v>0</v>
      </c>
      <c r="CJ18" s="72">
        <v>6400</v>
      </c>
      <c r="CK18" s="72">
        <v>200</v>
      </c>
      <c r="CL18" s="79" t="s">
        <v>769</v>
      </c>
      <c r="CM18" s="22" t="s">
        <v>1500</v>
      </c>
      <c r="CN18" s="9"/>
      <c r="CO18" s="9"/>
      <c r="CP18" s="73" t="s">
        <v>340</v>
      </c>
      <c r="CQ18" s="74" t="s">
        <v>340</v>
      </c>
      <c r="CR18" s="25"/>
      <c r="CS18" s="25"/>
      <c r="CT18" s="71"/>
      <c r="CU18" s="9" t="s">
        <v>1545</v>
      </c>
      <c r="CV18" s="9">
        <v>1</v>
      </c>
      <c r="CW18" s="9">
        <v>3</v>
      </c>
      <c r="CX18" s="75" t="s">
        <v>769</v>
      </c>
      <c r="CY18" s="26" t="s">
        <v>1391</v>
      </c>
      <c r="CZ18" s="71"/>
      <c r="DA18" s="71"/>
      <c r="DB18" s="76"/>
      <c r="DC18" s="9" t="s">
        <v>340</v>
      </c>
      <c r="DD18" s="9" t="s">
        <v>340</v>
      </c>
      <c r="DE18" s="6">
        <v>1999</v>
      </c>
      <c r="DF18" s="5">
        <v>350</v>
      </c>
      <c r="DG18" s="5"/>
      <c r="DH18" s="5">
        <v>350</v>
      </c>
      <c r="DI18" s="5" t="s">
        <v>340</v>
      </c>
      <c r="DJ18" s="5"/>
      <c r="DK18" s="5"/>
      <c r="DL18" s="5"/>
      <c r="DM18" s="5"/>
      <c r="DN18" s="5"/>
      <c r="DO18" s="5">
        <v>181.3</v>
      </c>
      <c r="DP18" s="5">
        <v>164.2</v>
      </c>
      <c r="DQ18" s="5"/>
      <c r="DR18" s="5">
        <v>1187.7</v>
      </c>
      <c r="DS18" s="5">
        <v>1525.8</v>
      </c>
      <c r="DT18" s="5">
        <v>3059</v>
      </c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>
        <v>3409</v>
      </c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77">
        <v>349</v>
      </c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 t="s">
        <v>457</v>
      </c>
      <c r="FP18" s="26">
        <v>11</v>
      </c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pans="1:252" ht="12.75">
      <c r="A19" s="23" t="s">
        <v>433</v>
      </c>
      <c r="B19" s="9" t="s">
        <v>350</v>
      </c>
      <c r="C19" s="9" t="s">
        <v>1657</v>
      </c>
      <c r="D19" s="9" t="s">
        <v>1658</v>
      </c>
      <c r="E19" s="63" t="s">
        <v>956</v>
      </c>
      <c r="F19" s="63" t="s">
        <v>956</v>
      </c>
      <c r="G19" s="64">
        <v>561417</v>
      </c>
      <c r="H19" s="64">
        <v>1204425</v>
      </c>
      <c r="I19" s="65" t="s">
        <v>384</v>
      </c>
      <c r="J19" s="65"/>
      <c r="K19" s="65"/>
      <c r="L19" s="60">
        <v>1997</v>
      </c>
      <c r="M19" s="9" t="s">
        <v>344</v>
      </c>
      <c r="N19" s="66"/>
      <c r="O19" s="40">
        <v>5387</v>
      </c>
      <c r="P19" s="40">
        <v>24168</v>
      </c>
      <c r="Q19" s="67"/>
      <c r="R19" s="67"/>
      <c r="S19" s="67"/>
      <c r="T19" s="9" t="s">
        <v>340</v>
      </c>
      <c r="U19" s="9"/>
      <c r="V19" s="68" t="s">
        <v>340</v>
      </c>
      <c r="W19" s="65" t="s">
        <v>340</v>
      </c>
      <c r="X19" s="65" t="s">
        <v>340</v>
      </c>
      <c r="Y19" s="65" t="s">
        <v>340</v>
      </c>
      <c r="Z19" s="68"/>
      <c r="AA19" s="69">
        <v>1</v>
      </c>
      <c r="AB19" s="69">
        <v>52.67040898155574</v>
      </c>
      <c r="AC19" s="9">
        <v>3</v>
      </c>
      <c r="AD19" s="69">
        <v>18.529804865009353</v>
      </c>
      <c r="AE19" s="24">
        <v>2</v>
      </c>
      <c r="AF19" s="25"/>
      <c r="AG19" s="25" t="s">
        <v>340</v>
      </c>
      <c r="AH19" s="25"/>
      <c r="AI19" s="20"/>
      <c r="AJ19" s="20"/>
      <c r="AK19" s="20"/>
      <c r="AL19" s="20" t="s">
        <v>1501</v>
      </c>
      <c r="AM19" s="9" t="s">
        <v>340</v>
      </c>
      <c r="AN19" s="9">
        <v>0</v>
      </c>
      <c r="AO19" s="9" t="s">
        <v>340</v>
      </c>
      <c r="AP19" s="9">
        <v>0</v>
      </c>
      <c r="AQ19" s="9">
        <v>0</v>
      </c>
      <c r="AR19" s="9" t="s">
        <v>340</v>
      </c>
      <c r="AS19" s="9" t="s">
        <v>340</v>
      </c>
      <c r="AT19" s="9">
        <v>0</v>
      </c>
      <c r="AU19" s="9" t="s">
        <v>340</v>
      </c>
      <c r="AV19" s="9" t="s">
        <v>340</v>
      </c>
      <c r="AW19" s="9" t="s">
        <v>340</v>
      </c>
      <c r="AX19" s="9" t="s">
        <v>340</v>
      </c>
      <c r="AY19" s="70">
        <v>52.67040898155574</v>
      </c>
      <c r="AZ19" s="70">
        <v>28.79978615343491</v>
      </c>
      <c r="BA19" s="70">
        <v>0</v>
      </c>
      <c r="BB19" s="70">
        <v>5.388933440256616</v>
      </c>
      <c r="BC19" s="70">
        <v>11.90056134723336</v>
      </c>
      <c r="BD19" s="70">
        <v>1.1708099438652766</v>
      </c>
      <c r="BE19" s="70">
        <v>0.06950013365410318</v>
      </c>
      <c r="BF19" s="71" t="s">
        <v>340</v>
      </c>
      <c r="BG19" s="71" t="s">
        <v>340</v>
      </c>
      <c r="BH19" s="71" t="s">
        <v>340</v>
      </c>
      <c r="BI19" s="71" t="s">
        <v>340</v>
      </c>
      <c r="BJ19" s="71" t="s">
        <v>340</v>
      </c>
      <c r="BK19" s="71" t="s">
        <v>340</v>
      </c>
      <c r="BL19" s="9">
        <v>1</v>
      </c>
      <c r="BM19" s="9" t="s">
        <v>340</v>
      </c>
      <c r="BN19" s="3" t="s">
        <v>1221</v>
      </c>
      <c r="BO19" s="20" t="s">
        <v>1501</v>
      </c>
      <c r="BP19" s="9"/>
      <c r="BQ19" s="9">
        <v>3</v>
      </c>
      <c r="BR19" s="9">
        <v>1</v>
      </c>
      <c r="BS19" s="9">
        <v>2</v>
      </c>
      <c r="BT19" s="9">
        <v>0</v>
      </c>
      <c r="BU19" s="9">
        <v>1</v>
      </c>
      <c r="BV19" s="9">
        <v>0</v>
      </c>
      <c r="BW19" s="9">
        <v>0</v>
      </c>
      <c r="BX19" s="9">
        <v>4</v>
      </c>
      <c r="BY19" s="9">
        <v>6</v>
      </c>
      <c r="BZ19" s="9">
        <v>24</v>
      </c>
      <c r="CA19" s="9">
        <v>10</v>
      </c>
      <c r="CB19" s="9">
        <v>0</v>
      </c>
      <c r="CC19" s="9" t="s">
        <v>340</v>
      </c>
      <c r="CD19" s="9" t="s">
        <v>340</v>
      </c>
      <c r="CE19" s="9">
        <v>2</v>
      </c>
      <c r="CF19" s="9" t="s">
        <v>340</v>
      </c>
      <c r="CG19" s="9">
        <v>0</v>
      </c>
      <c r="CH19" s="9">
        <v>0</v>
      </c>
      <c r="CI19" s="9">
        <v>0</v>
      </c>
      <c r="CJ19" s="72">
        <v>6900</v>
      </c>
      <c r="CK19" s="72">
        <v>200</v>
      </c>
      <c r="CL19" s="24" t="s">
        <v>769</v>
      </c>
      <c r="CM19" s="21" t="s">
        <v>1500</v>
      </c>
      <c r="CN19" s="9" t="s">
        <v>340</v>
      </c>
      <c r="CO19" s="9"/>
      <c r="CP19" s="73" t="s">
        <v>340</v>
      </c>
      <c r="CQ19" s="74" t="s">
        <v>340</v>
      </c>
      <c r="CR19" s="25"/>
      <c r="CS19" s="25"/>
      <c r="CT19" s="71"/>
      <c r="CU19" s="9" t="s">
        <v>1545</v>
      </c>
      <c r="CV19" s="9">
        <v>1</v>
      </c>
      <c r="CW19" s="9">
        <v>3</v>
      </c>
      <c r="CX19" s="75" t="s">
        <v>769</v>
      </c>
      <c r="CY19" s="26" t="s">
        <v>1371</v>
      </c>
      <c r="CZ19" s="71"/>
      <c r="DA19" s="71"/>
      <c r="DB19" s="76">
        <v>12</v>
      </c>
      <c r="DC19" s="9" t="s">
        <v>340</v>
      </c>
      <c r="DD19" s="9" t="s">
        <v>340</v>
      </c>
      <c r="DE19" s="6">
        <v>1997</v>
      </c>
      <c r="DF19" s="5">
        <v>2062.97</v>
      </c>
      <c r="DG19" s="5"/>
      <c r="DH19" s="5">
        <v>2062.97</v>
      </c>
      <c r="DI19" s="5" t="s">
        <v>340</v>
      </c>
      <c r="DJ19" s="5"/>
      <c r="DK19" s="5"/>
      <c r="DL19" s="5"/>
      <c r="DM19" s="5">
        <v>1151.5</v>
      </c>
      <c r="DN19" s="5"/>
      <c r="DO19" s="5">
        <v>97.6</v>
      </c>
      <c r="DP19" s="5"/>
      <c r="DQ19" s="5">
        <v>333.8</v>
      </c>
      <c r="DR19" s="5">
        <v>327.9</v>
      </c>
      <c r="DS19" s="5">
        <v>4760.7</v>
      </c>
      <c r="DT19" s="5">
        <v>6671.5</v>
      </c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>
        <v>8734.47</v>
      </c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>
        <v>1350</v>
      </c>
      <c r="ES19" s="5">
        <v>1350</v>
      </c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77">
        <v>184.47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 t="s">
        <v>338</v>
      </c>
      <c r="FP19" s="26">
        <v>12</v>
      </c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</row>
    <row r="20" spans="1:252" ht="25.5">
      <c r="A20" s="23" t="s">
        <v>643</v>
      </c>
      <c r="B20" s="9" t="s">
        <v>350</v>
      </c>
      <c r="C20" s="9" t="s">
        <v>1975</v>
      </c>
      <c r="D20" s="9" t="s">
        <v>1976</v>
      </c>
      <c r="E20" s="63" t="s">
        <v>1091</v>
      </c>
      <c r="F20" s="63" t="s">
        <v>1091</v>
      </c>
      <c r="G20" s="64">
        <v>490056</v>
      </c>
      <c r="H20" s="64">
        <v>1182550</v>
      </c>
      <c r="I20" s="65" t="s">
        <v>497</v>
      </c>
      <c r="J20" s="65"/>
      <c r="K20" s="65"/>
      <c r="L20" s="60"/>
      <c r="M20" s="9" t="s">
        <v>348</v>
      </c>
      <c r="N20" s="66"/>
      <c r="O20" s="40"/>
      <c r="P20" s="40">
        <f>632+246</f>
        <v>878</v>
      </c>
      <c r="Q20" s="67" t="s">
        <v>340</v>
      </c>
      <c r="R20" s="67"/>
      <c r="S20" s="67"/>
      <c r="T20" s="9"/>
      <c r="U20" s="9"/>
      <c r="V20" s="68"/>
      <c r="W20" s="65"/>
      <c r="X20" s="65"/>
      <c r="Y20" s="65"/>
      <c r="Z20" s="68" t="s">
        <v>340</v>
      </c>
      <c r="AA20" s="85">
        <v>5</v>
      </c>
      <c r="AB20" s="69">
        <v>66.5</v>
      </c>
      <c r="AC20" s="9">
        <v>3</v>
      </c>
      <c r="AD20" s="69">
        <v>80</v>
      </c>
      <c r="AE20" s="24">
        <v>1</v>
      </c>
      <c r="AF20" s="83"/>
      <c r="AG20" s="74" t="s">
        <v>340</v>
      </c>
      <c r="AH20" s="74"/>
      <c r="AI20" s="20"/>
      <c r="AJ20" s="20"/>
      <c r="AK20" s="20"/>
      <c r="AL20" s="20" t="s">
        <v>1502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 t="s">
        <v>340</v>
      </c>
      <c r="AS20" s="9" t="s">
        <v>340</v>
      </c>
      <c r="AT20" s="9">
        <v>0</v>
      </c>
      <c r="AU20" s="9" t="s">
        <v>340</v>
      </c>
      <c r="AV20" s="9" t="s">
        <v>340</v>
      </c>
      <c r="AW20" s="9" t="s">
        <v>340</v>
      </c>
      <c r="AX20" s="9" t="s">
        <v>340</v>
      </c>
      <c r="AY20" s="70">
        <v>6.5</v>
      </c>
      <c r="AZ20" s="70">
        <v>13.5</v>
      </c>
      <c r="BA20" s="70">
        <v>0</v>
      </c>
      <c r="BB20" s="70">
        <v>9.5</v>
      </c>
      <c r="BC20" s="70">
        <v>66.5</v>
      </c>
      <c r="BD20" s="70">
        <v>3.5</v>
      </c>
      <c r="BE20" s="70">
        <v>0.5</v>
      </c>
      <c r="BF20" s="71" t="s">
        <v>340</v>
      </c>
      <c r="BG20" s="71" t="s">
        <v>340</v>
      </c>
      <c r="BH20" s="71" t="s">
        <v>340</v>
      </c>
      <c r="BI20" s="71"/>
      <c r="BJ20" s="71"/>
      <c r="BK20" s="71"/>
      <c r="BL20" s="84">
        <v>5</v>
      </c>
      <c r="BM20" s="9" t="s">
        <v>340</v>
      </c>
      <c r="BN20" s="3" t="s">
        <v>1229</v>
      </c>
      <c r="BO20" s="20" t="s">
        <v>1501</v>
      </c>
      <c r="BP20" s="9"/>
      <c r="BQ20" s="9">
        <v>6</v>
      </c>
      <c r="BR20" s="9">
        <v>5</v>
      </c>
      <c r="BS20" s="9">
        <v>1</v>
      </c>
      <c r="BT20" s="9">
        <v>1</v>
      </c>
      <c r="BU20" s="9">
        <v>3</v>
      </c>
      <c r="BV20" s="9">
        <v>0</v>
      </c>
      <c r="BW20" s="9">
        <v>0</v>
      </c>
      <c r="BX20" s="9">
        <v>10</v>
      </c>
      <c r="BY20" s="9">
        <v>10</v>
      </c>
      <c r="BZ20" s="9">
        <v>10</v>
      </c>
      <c r="CA20" s="9">
        <v>4</v>
      </c>
      <c r="CB20" s="9">
        <v>7</v>
      </c>
      <c r="CC20" s="9" t="s">
        <v>340</v>
      </c>
      <c r="CD20" s="9" t="s">
        <v>340</v>
      </c>
      <c r="CE20" s="9">
        <v>1</v>
      </c>
      <c r="CF20" s="9" t="s">
        <v>340</v>
      </c>
      <c r="CG20" s="9">
        <v>0</v>
      </c>
      <c r="CH20" s="9">
        <v>0</v>
      </c>
      <c r="CI20" s="9">
        <v>0</v>
      </c>
      <c r="CJ20" s="72">
        <v>4300</v>
      </c>
      <c r="CK20" s="72">
        <v>100</v>
      </c>
      <c r="CL20" s="24" t="s">
        <v>779</v>
      </c>
      <c r="CM20" s="21" t="s">
        <v>1579</v>
      </c>
      <c r="CN20" s="9"/>
      <c r="CO20" s="9"/>
      <c r="CP20" s="73"/>
      <c r="CQ20" s="74" t="s">
        <v>340</v>
      </c>
      <c r="CR20" s="25"/>
      <c r="CS20" s="25"/>
      <c r="CT20" s="71"/>
      <c r="CU20" s="9" t="s">
        <v>348</v>
      </c>
      <c r="CV20" s="9"/>
      <c r="CW20" s="9">
        <v>3</v>
      </c>
      <c r="CX20" s="75" t="s">
        <v>779</v>
      </c>
      <c r="CY20" s="26" t="s">
        <v>1367</v>
      </c>
      <c r="CZ20" s="71"/>
      <c r="DA20" s="71"/>
      <c r="DB20" s="76"/>
      <c r="DC20" s="9"/>
      <c r="DD20" s="9"/>
      <c r="DE20" s="6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>
        <v>469.364</v>
      </c>
      <c r="ES20" s="5">
        <v>469.364</v>
      </c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77">
        <v>469.364</v>
      </c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 t="s">
        <v>343</v>
      </c>
      <c r="FP20" s="26">
        <v>13</v>
      </c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pans="1:252" ht="12.75">
      <c r="A21" s="23" t="s">
        <v>426</v>
      </c>
      <c r="B21" s="9" t="s">
        <v>350</v>
      </c>
      <c r="C21" s="9" t="s">
        <v>1617</v>
      </c>
      <c r="D21" s="9" t="s">
        <v>1618</v>
      </c>
      <c r="E21" s="63" t="s">
        <v>1619</v>
      </c>
      <c r="F21" s="63" t="s">
        <v>888</v>
      </c>
      <c r="G21" s="64">
        <v>504208</v>
      </c>
      <c r="H21" s="64">
        <v>1202640</v>
      </c>
      <c r="I21" s="65" t="s">
        <v>384</v>
      </c>
      <c r="J21" s="65"/>
      <c r="K21" s="65"/>
      <c r="L21" s="60">
        <v>1997</v>
      </c>
      <c r="M21" s="9" t="s">
        <v>348</v>
      </c>
      <c r="N21" s="66"/>
      <c r="O21" s="40">
        <v>13124</v>
      </c>
      <c r="P21" s="40">
        <v>29647</v>
      </c>
      <c r="Q21" s="67" t="s">
        <v>340</v>
      </c>
      <c r="R21" s="67"/>
      <c r="S21" s="67"/>
      <c r="T21" s="9" t="s">
        <v>340</v>
      </c>
      <c r="U21" s="9" t="s">
        <v>340</v>
      </c>
      <c r="V21" s="68" t="s">
        <v>340</v>
      </c>
      <c r="W21" s="65" t="s">
        <v>340</v>
      </c>
      <c r="X21" s="65" t="s">
        <v>340</v>
      </c>
      <c r="Y21" s="65"/>
      <c r="Z21" s="68"/>
      <c r="AA21" s="69">
        <v>1</v>
      </c>
      <c r="AB21" s="69">
        <v>40.0183116645303</v>
      </c>
      <c r="AC21" s="9">
        <v>3</v>
      </c>
      <c r="AD21" s="69">
        <v>29.686870536531767</v>
      </c>
      <c r="AE21" s="25">
        <v>1</v>
      </c>
      <c r="AF21" s="25"/>
      <c r="AG21" s="25" t="s">
        <v>340</v>
      </c>
      <c r="AH21" s="25"/>
      <c r="AI21" s="20"/>
      <c r="AJ21" s="20"/>
      <c r="AK21" s="20"/>
      <c r="AL21" s="20" t="s">
        <v>1502</v>
      </c>
      <c r="AM21" s="9" t="s">
        <v>340</v>
      </c>
      <c r="AN21" s="9" t="s">
        <v>340</v>
      </c>
      <c r="AO21" s="9" t="s">
        <v>340</v>
      </c>
      <c r="AP21" s="9" t="s">
        <v>340</v>
      </c>
      <c r="AQ21" s="9">
        <v>0</v>
      </c>
      <c r="AR21" s="80" t="s">
        <v>340</v>
      </c>
      <c r="AS21" s="80" t="s">
        <v>340</v>
      </c>
      <c r="AT21" s="80" t="s">
        <v>340</v>
      </c>
      <c r="AU21" s="80" t="s">
        <v>340</v>
      </c>
      <c r="AV21" s="80" t="s">
        <v>340</v>
      </c>
      <c r="AW21" s="80" t="s">
        <v>340</v>
      </c>
      <c r="AX21" s="80" t="s">
        <v>340</v>
      </c>
      <c r="AY21" s="70">
        <v>40.0183116645303</v>
      </c>
      <c r="AZ21" s="70">
        <v>30.294817798937924</v>
      </c>
      <c r="BA21" s="70">
        <v>0.029298663248489287</v>
      </c>
      <c r="BB21" s="70">
        <v>12.448269547701885</v>
      </c>
      <c r="BC21" s="70">
        <v>13.1917231276323</v>
      </c>
      <c r="BD21" s="70">
        <v>3.3803332722944517</v>
      </c>
      <c r="BE21" s="70">
        <v>0.637245925654642</v>
      </c>
      <c r="BF21" s="71" t="s">
        <v>340</v>
      </c>
      <c r="BG21" s="71" t="s">
        <v>340</v>
      </c>
      <c r="BH21" s="71" t="s">
        <v>340</v>
      </c>
      <c r="BI21" s="71" t="s">
        <v>340</v>
      </c>
      <c r="BJ21" s="71" t="s">
        <v>340</v>
      </c>
      <c r="BK21" s="71" t="s">
        <v>340</v>
      </c>
      <c r="BL21" s="9">
        <v>5</v>
      </c>
      <c r="BM21" s="9" t="s">
        <v>340</v>
      </c>
      <c r="BN21" s="3" t="s">
        <v>1247</v>
      </c>
      <c r="BO21" s="20" t="s">
        <v>1501</v>
      </c>
      <c r="BP21" s="9"/>
      <c r="BQ21" s="9">
        <v>6</v>
      </c>
      <c r="BR21" s="9">
        <v>5</v>
      </c>
      <c r="BS21" s="9">
        <v>1</v>
      </c>
      <c r="BT21" s="9">
        <v>1</v>
      </c>
      <c r="BU21" s="9">
        <v>2</v>
      </c>
      <c r="BV21" s="9">
        <v>1</v>
      </c>
      <c r="BW21" s="9">
        <v>0</v>
      </c>
      <c r="BX21" s="9">
        <v>22</v>
      </c>
      <c r="BY21" s="9">
        <v>9</v>
      </c>
      <c r="BZ21" s="9">
        <v>5</v>
      </c>
      <c r="CA21" s="9">
        <v>3</v>
      </c>
      <c r="CB21" s="9">
        <v>2</v>
      </c>
      <c r="CC21" s="9" t="s">
        <v>340</v>
      </c>
      <c r="CD21" s="9" t="s">
        <v>340</v>
      </c>
      <c r="CE21" s="9">
        <v>2</v>
      </c>
      <c r="CF21" s="9" t="s">
        <v>340</v>
      </c>
      <c r="CG21" s="9">
        <v>0</v>
      </c>
      <c r="CH21" s="9">
        <v>0</v>
      </c>
      <c r="CI21" s="9">
        <v>0</v>
      </c>
      <c r="CJ21" s="72">
        <v>6000</v>
      </c>
      <c r="CK21" s="72">
        <v>148</v>
      </c>
      <c r="CL21" s="79" t="s">
        <v>747</v>
      </c>
      <c r="CM21" s="22" t="s">
        <v>1500</v>
      </c>
      <c r="CN21" s="9" t="s">
        <v>340</v>
      </c>
      <c r="CO21" s="9"/>
      <c r="CP21" s="73" t="s">
        <v>340</v>
      </c>
      <c r="CQ21" s="74" t="s">
        <v>340</v>
      </c>
      <c r="CR21" s="25"/>
      <c r="CS21" s="25"/>
      <c r="CT21" s="71"/>
      <c r="CU21" s="9" t="s">
        <v>1545</v>
      </c>
      <c r="CV21" s="9">
        <v>1</v>
      </c>
      <c r="CW21" s="9">
        <v>1</v>
      </c>
      <c r="CX21" s="75" t="s">
        <v>747</v>
      </c>
      <c r="CY21" s="26" t="s">
        <v>1371</v>
      </c>
      <c r="CZ21" s="71"/>
      <c r="DA21" s="71"/>
      <c r="DB21" s="76"/>
      <c r="DC21" s="9" t="s">
        <v>340</v>
      </c>
      <c r="DD21" s="9" t="s">
        <v>340</v>
      </c>
      <c r="DE21" s="6">
        <v>1997</v>
      </c>
      <c r="DF21" s="5">
        <v>734</v>
      </c>
      <c r="DG21" s="5"/>
      <c r="DH21" s="5">
        <v>734</v>
      </c>
      <c r="DI21" s="5" t="s">
        <v>340</v>
      </c>
      <c r="DJ21" s="5"/>
      <c r="DK21" s="5"/>
      <c r="DL21" s="5"/>
      <c r="DM21" s="5"/>
      <c r="DN21" s="5"/>
      <c r="DO21" s="5">
        <v>181</v>
      </c>
      <c r="DP21" s="5">
        <v>277.8</v>
      </c>
      <c r="DQ21" s="5">
        <v>56.3</v>
      </c>
      <c r="DR21" s="5"/>
      <c r="DS21" s="5"/>
      <c r="DT21" s="5">
        <v>515.1</v>
      </c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>
        <v>1249.1</v>
      </c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>
        <v>4167</v>
      </c>
      <c r="ES21" s="5">
        <v>4167</v>
      </c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77">
        <v>5416.1</v>
      </c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</row>
    <row r="22" spans="1:252" ht="12.75">
      <c r="A22" s="23" t="s">
        <v>368</v>
      </c>
      <c r="B22" s="9" t="s">
        <v>350</v>
      </c>
      <c r="C22" s="9" t="s">
        <v>1540</v>
      </c>
      <c r="D22" s="9" t="s">
        <v>1541</v>
      </c>
      <c r="E22" s="63" t="s">
        <v>1542</v>
      </c>
      <c r="F22" s="63" t="s">
        <v>1542</v>
      </c>
      <c r="G22" s="64">
        <v>495722</v>
      </c>
      <c r="H22" s="64">
        <v>1192240</v>
      </c>
      <c r="I22" s="65" t="s">
        <v>347</v>
      </c>
      <c r="J22" s="65"/>
      <c r="K22" s="65">
        <v>2</v>
      </c>
      <c r="L22" s="6"/>
      <c r="M22" s="9" t="s">
        <v>348</v>
      </c>
      <c r="N22" s="66">
        <v>837124</v>
      </c>
      <c r="O22" s="40">
        <v>22951</v>
      </c>
      <c r="P22" s="40">
        <v>46608</v>
      </c>
      <c r="Q22" s="67" t="s">
        <v>340</v>
      </c>
      <c r="R22" s="67">
        <v>1</v>
      </c>
      <c r="S22" s="67">
        <v>1</v>
      </c>
      <c r="T22" s="9" t="s">
        <v>340</v>
      </c>
      <c r="U22" s="9" t="s">
        <v>340</v>
      </c>
      <c r="V22" s="68" t="s">
        <v>340</v>
      </c>
      <c r="W22" s="65"/>
      <c r="X22" s="65" t="s">
        <v>340</v>
      </c>
      <c r="Y22" s="65" t="s">
        <v>340</v>
      </c>
      <c r="Z22" s="68"/>
      <c r="AA22" s="69">
        <v>1</v>
      </c>
      <c r="AB22" s="69">
        <v>56.78311262131403</v>
      </c>
      <c r="AC22" s="9">
        <v>3</v>
      </c>
      <c r="AD22" s="69">
        <v>37.29606442153281</v>
      </c>
      <c r="AE22" s="25">
        <v>1</v>
      </c>
      <c r="AF22" s="74"/>
      <c r="AG22" s="74" t="s">
        <v>340</v>
      </c>
      <c r="AH22" s="74"/>
      <c r="AI22" s="20"/>
      <c r="AJ22" s="20"/>
      <c r="AK22" s="20" t="s">
        <v>1501</v>
      </c>
      <c r="AL22" s="20"/>
      <c r="AM22" s="9" t="s">
        <v>340</v>
      </c>
      <c r="AN22" s="9" t="s">
        <v>340</v>
      </c>
      <c r="AO22" s="9" t="s">
        <v>340</v>
      </c>
      <c r="AP22" s="9" t="s">
        <v>340</v>
      </c>
      <c r="AQ22" s="9" t="s">
        <v>340</v>
      </c>
      <c r="AR22" s="80" t="s">
        <v>340</v>
      </c>
      <c r="AS22" s="80" t="s">
        <v>340</v>
      </c>
      <c r="AT22" s="80" t="s">
        <v>340</v>
      </c>
      <c r="AU22" s="80" t="s">
        <v>340</v>
      </c>
      <c r="AV22" s="80" t="s">
        <v>340</v>
      </c>
      <c r="AW22" s="80" t="s">
        <v>340</v>
      </c>
      <c r="AX22" s="80" t="s">
        <v>340</v>
      </c>
      <c r="AY22" s="70">
        <v>56.78311262131403</v>
      </c>
      <c r="AZ22" s="70">
        <v>5.920822957153164</v>
      </c>
      <c r="BA22" s="70">
        <v>0.0372378802336677</v>
      </c>
      <c r="BB22" s="70">
        <v>22.172830311634513</v>
      </c>
      <c r="BC22" s="70">
        <v>11.902157469686038</v>
      </c>
      <c r="BD22" s="70">
        <v>2.599669513812926</v>
      </c>
      <c r="BE22" s="70">
        <v>0.584169246165662</v>
      </c>
      <c r="BF22" s="71" t="s">
        <v>340</v>
      </c>
      <c r="BG22" s="71" t="s">
        <v>340</v>
      </c>
      <c r="BH22" s="71" t="s">
        <v>340</v>
      </c>
      <c r="BI22" s="71" t="s">
        <v>340</v>
      </c>
      <c r="BJ22" s="71"/>
      <c r="BK22" s="71" t="s">
        <v>340</v>
      </c>
      <c r="BL22" s="84">
        <v>7</v>
      </c>
      <c r="BM22" s="9" t="s">
        <v>340</v>
      </c>
      <c r="BN22" s="3" t="s">
        <v>1175</v>
      </c>
      <c r="BO22" s="20" t="s">
        <v>1501</v>
      </c>
      <c r="BP22" s="9"/>
      <c r="BQ22" s="9">
        <v>10</v>
      </c>
      <c r="BR22" s="9">
        <v>7</v>
      </c>
      <c r="BS22" s="9">
        <v>3</v>
      </c>
      <c r="BT22" s="9">
        <v>0</v>
      </c>
      <c r="BU22" s="9">
        <v>3</v>
      </c>
      <c r="BV22" s="9">
        <v>1</v>
      </c>
      <c r="BW22" s="9">
        <v>0</v>
      </c>
      <c r="BX22" s="9">
        <v>15</v>
      </c>
      <c r="BY22" s="9">
        <v>7</v>
      </c>
      <c r="BZ22" s="9">
        <v>8</v>
      </c>
      <c r="CA22" s="9">
        <v>4</v>
      </c>
      <c r="CB22" s="9">
        <v>3</v>
      </c>
      <c r="CC22" s="9" t="s">
        <v>340</v>
      </c>
      <c r="CD22" s="9" t="s">
        <v>340</v>
      </c>
      <c r="CE22" s="9">
        <v>1</v>
      </c>
      <c r="CF22" s="9" t="s">
        <v>340</v>
      </c>
      <c r="CG22" s="9">
        <v>0</v>
      </c>
      <c r="CH22" s="9">
        <v>0</v>
      </c>
      <c r="CI22" s="9">
        <v>0</v>
      </c>
      <c r="CJ22" s="72">
        <v>7300</v>
      </c>
      <c r="CK22" s="72">
        <v>200</v>
      </c>
      <c r="CL22" s="24" t="s">
        <v>786</v>
      </c>
      <c r="CM22" s="21" t="s">
        <v>1500</v>
      </c>
      <c r="CN22" s="9" t="s">
        <v>340</v>
      </c>
      <c r="CO22" s="9"/>
      <c r="CP22" s="73"/>
      <c r="CQ22" s="74" t="s">
        <v>340</v>
      </c>
      <c r="CR22" s="25"/>
      <c r="CS22" s="25"/>
      <c r="CT22" s="71"/>
      <c r="CU22" s="9" t="s">
        <v>348</v>
      </c>
      <c r="CV22" s="9">
        <v>1</v>
      </c>
      <c r="CW22" s="9">
        <v>3</v>
      </c>
      <c r="CX22" s="75" t="s">
        <v>786</v>
      </c>
      <c r="CY22" s="26" t="s">
        <v>1371</v>
      </c>
      <c r="CZ22" s="71"/>
      <c r="DA22" s="71"/>
      <c r="DB22" s="76">
        <v>8</v>
      </c>
      <c r="DC22" s="9"/>
      <c r="DD22" s="9" t="s">
        <v>340</v>
      </c>
      <c r="DE22" s="6"/>
      <c r="DF22" s="5"/>
      <c r="DG22" s="5"/>
      <c r="DH22" s="5"/>
      <c r="DI22" s="5" t="s">
        <v>340</v>
      </c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77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spans="1:252" ht="25.5">
      <c r="A23" s="23" t="s">
        <v>604</v>
      </c>
      <c r="B23" s="9" t="s">
        <v>350</v>
      </c>
      <c r="C23" s="9" t="s">
        <v>1977</v>
      </c>
      <c r="D23" s="9" t="s">
        <v>1978</v>
      </c>
      <c r="E23" s="63" t="s">
        <v>1105</v>
      </c>
      <c r="F23" s="63" t="s">
        <v>1105</v>
      </c>
      <c r="G23" s="64">
        <v>490603</v>
      </c>
      <c r="H23" s="64">
        <v>1223751</v>
      </c>
      <c r="I23" s="65" t="s">
        <v>497</v>
      </c>
      <c r="J23" s="65"/>
      <c r="K23" s="65"/>
      <c r="L23" s="60"/>
      <c r="M23" s="9" t="s">
        <v>348</v>
      </c>
      <c r="N23" s="82"/>
      <c r="O23" s="40">
        <v>48204</v>
      </c>
      <c r="P23" s="40">
        <v>31477</v>
      </c>
      <c r="Q23" s="67"/>
      <c r="R23" s="67"/>
      <c r="S23" s="67"/>
      <c r="T23" s="9" t="s">
        <v>340</v>
      </c>
      <c r="U23" s="9"/>
      <c r="V23" s="68"/>
      <c r="W23" s="65"/>
      <c r="X23" s="65"/>
      <c r="Y23" s="65"/>
      <c r="Z23" s="68" t="s">
        <v>340</v>
      </c>
      <c r="AA23" s="69">
        <v>5</v>
      </c>
      <c r="AB23" s="69">
        <v>41.41055699892276</v>
      </c>
      <c r="AC23" s="9">
        <v>3</v>
      </c>
      <c r="AD23" s="69">
        <v>93.72663329320068</v>
      </c>
      <c r="AE23" s="25">
        <v>4</v>
      </c>
      <c r="AF23" s="25"/>
      <c r="AG23" s="25" t="s">
        <v>340</v>
      </c>
      <c r="AH23" s="25"/>
      <c r="AI23" s="20"/>
      <c r="AJ23" s="20" t="s">
        <v>1501</v>
      </c>
      <c r="AK23" s="20"/>
      <c r="AL23" s="20"/>
      <c r="AM23" s="9" t="s">
        <v>340</v>
      </c>
      <c r="AN23" s="9">
        <v>0</v>
      </c>
      <c r="AO23" s="9" t="s">
        <v>340</v>
      </c>
      <c r="AP23" s="9">
        <v>0</v>
      </c>
      <c r="AQ23" s="9">
        <v>0</v>
      </c>
      <c r="AR23" s="80" t="s">
        <v>340</v>
      </c>
      <c r="AS23" s="80" t="s">
        <v>340</v>
      </c>
      <c r="AT23" s="80">
        <v>0</v>
      </c>
      <c r="AU23" s="80" t="s">
        <v>340</v>
      </c>
      <c r="AV23" s="80" t="s">
        <v>340</v>
      </c>
      <c r="AW23" s="80" t="s">
        <v>340</v>
      </c>
      <c r="AX23" s="80" t="s">
        <v>340</v>
      </c>
      <c r="AY23" s="70">
        <v>0.6273366706799316</v>
      </c>
      <c r="AZ23" s="70">
        <v>5.6460300361193845</v>
      </c>
      <c r="BA23" s="70">
        <v>0</v>
      </c>
      <c r="BB23" s="70">
        <v>41.05569989227552</v>
      </c>
      <c r="BC23" s="70">
        <v>41.41055699892276</v>
      </c>
      <c r="BD23" s="70">
        <v>0.19643875546543313</v>
      </c>
      <c r="BE23" s="70">
        <v>11.063937646536976</v>
      </c>
      <c r="BF23" s="71" t="s">
        <v>340</v>
      </c>
      <c r="BG23" s="71" t="s">
        <v>340</v>
      </c>
      <c r="BH23" s="71" t="s">
        <v>340</v>
      </c>
      <c r="BI23" s="71" t="s">
        <v>340</v>
      </c>
      <c r="BJ23" s="71"/>
      <c r="BK23" s="71" t="s">
        <v>340</v>
      </c>
      <c r="BL23" s="9">
        <v>8</v>
      </c>
      <c r="BM23" s="9" t="s">
        <v>340</v>
      </c>
      <c r="BN23" s="3" t="s">
        <v>1261</v>
      </c>
      <c r="BO23" s="20" t="s">
        <v>1501</v>
      </c>
      <c r="BP23" s="9"/>
      <c r="BQ23" s="9">
        <v>11</v>
      </c>
      <c r="BR23" s="9">
        <v>8</v>
      </c>
      <c r="BS23" s="9">
        <v>3</v>
      </c>
      <c r="BT23" s="9">
        <v>3</v>
      </c>
      <c r="BU23" s="9">
        <v>3</v>
      </c>
      <c r="BV23" s="9">
        <v>0</v>
      </c>
      <c r="BW23" s="9">
        <v>0</v>
      </c>
      <c r="BX23" s="9">
        <v>13</v>
      </c>
      <c r="BY23" s="9">
        <v>9</v>
      </c>
      <c r="BZ23" s="9">
        <v>7</v>
      </c>
      <c r="CA23" s="9">
        <v>4</v>
      </c>
      <c r="CB23" s="9">
        <v>3</v>
      </c>
      <c r="CC23" s="9" t="s">
        <v>340</v>
      </c>
      <c r="CD23" s="9" t="s">
        <v>340</v>
      </c>
      <c r="CE23" s="9">
        <v>2</v>
      </c>
      <c r="CF23" s="9" t="s">
        <v>340</v>
      </c>
      <c r="CG23" s="9">
        <v>0</v>
      </c>
      <c r="CH23" s="9" t="s">
        <v>340</v>
      </c>
      <c r="CI23" s="9">
        <v>0</v>
      </c>
      <c r="CJ23" s="72">
        <v>2370</v>
      </c>
      <c r="CK23" s="72">
        <v>125</v>
      </c>
      <c r="CL23" s="79" t="s">
        <v>796</v>
      </c>
      <c r="CM23" s="22" t="s">
        <v>1774</v>
      </c>
      <c r="CN23" s="9" t="s">
        <v>340</v>
      </c>
      <c r="CO23" s="9"/>
      <c r="CP23" s="73"/>
      <c r="CQ23" s="74" t="s">
        <v>340</v>
      </c>
      <c r="CR23" s="25"/>
      <c r="CS23" s="25"/>
      <c r="CT23" s="71"/>
      <c r="CU23" s="9" t="s">
        <v>348</v>
      </c>
      <c r="CV23" s="9">
        <v>3</v>
      </c>
      <c r="CW23" s="9">
        <v>3</v>
      </c>
      <c r="CX23" s="75" t="s">
        <v>796</v>
      </c>
      <c r="CY23" s="26" t="s">
        <v>1401</v>
      </c>
      <c r="CZ23" s="71"/>
      <c r="DA23" s="71"/>
      <c r="DB23" s="76"/>
      <c r="DC23" s="9"/>
      <c r="DD23" s="9"/>
      <c r="DE23" s="6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>
        <v>563</v>
      </c>
      <c r="ES23" s="5">
        <v>563</v>
      </c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77">
        <v>563</v>
      </c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ht="12.75">
      <c r="A24" s="23" t="s">
        <v>481</v>
      </c>
      <c r="B24" s="9" t="s">
        <v>350</v>
      </c>
      <c r="C24" s="9" t="s">
        <v>1772</v>
      </c>
      <c r="D24" s="9" t="s">
        <v>1787</v>
      </c>
      <c r="E24" s="63"/>
      <c r="F24" s="63"/>
      <c r="G24" s="64">
        <v>0</v>
      </c>
      <c r="H24" s="64">
        <v>0</v>
      </c>
      <c r="I24" s="65" t="s">
        <v>348</v>
      </c>
      <c r="J24" s="65"/>
      <c r="K24" s="65"/>
      <c r="L24" s="60">
        <v>1996</v>
      </c>
      <c r="M24" s="9"/>
      <c r="N24" s="66"/>
      <c r="O24" s="40"/>
      <c r="P24" s="40"/>
      <c r="Q24" s="67"/>
      <c r="R24" s="67"/>
      <c r="S24" s="67"/>
      <c r="T24" s="9"/>
      <c r="U24" s="9"/>
      <c r="V24" s="68"/>
      <c r="W24" s="65"/>
      <c r="X24" s="65"/>
      <c r="Y24" s="65"/>
      <c r="Z24" s="68" t="s">
        <v>340</v>
      </c>
      <c r="AA24" s="69"/>
      <c r="AB24" s="69"/>
      <c r="AC24" s="9">
        <v>0</v>
      </c>
      <c r="AD24" s="69"/>
      <c r="AE24" s="24"/>
      <c r="AF24" s="25"/>
      <c r="AG24" s="25"/>
      <c r="AH24" s="25"/>
      <c r="AI24" s="20"/>
      <c r="AJ24" s="20"/>
      <c r="AK24" s="20"/>
      <c r="AL24" s="20"/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70">
        <v>0</v>
      </c>
      <c r="AZ24" s="70">
        <v>0</v>
      </c>
      <c r="BA24" s="70">
        <v>0</v>
      </c>
      <c r="BB24" s="70">
        <v>0</v>
      </c>
      <c r="BC24" s="70">
        <v>0</v>
      </c>
      <c r="BD24" s="70">
        <v>0</v>
      </c>
      <c r="BE24" s="70">
        <v>0</v>
      </c>
      <c r="BF24" s="71"/>
      <c r="BG24" s="71"/>
      <c r="BH24" s="71"/>
      <c r="BI24" s="71"/>
      <c r="BJ24" s="71"/>
      <c r="BK24" s="71"/>
      <c r="BL24" s="9"/>
      <c r="BM24" s="9"/>
      <c r="BN24" s="3" t="s">
        <v>1269</v>
      </c>
      <c r="BO24" s="20" t="s">
        <v>1501</v>
      </c>
      <c r="BP24" s="9"/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72">
        <v>0</v>
      </c>
      <c r="CK24" s="72">
        <v>0</v>
      </c>
      <c r="CL24" s="24">
        <v>0</v>
      </c>
      <c r="CM24" s="21">
        <v>0</v>
      </c>
      <c r="CN24" s="9"/>
      <c r="CO24" s="9"/>
      <c r="CP24" s="73"/>
      <c r="CQ24" s="74" t="s">
        <v>695</v>
      </c>
      <c r="CR24" s="25"/>
      <c r="CS24" s="25"/>
      <c r="CT24" s="71"/>
      <c r="CU24" s="9">
        <v>0</v>
      </c>
      <c r="CV24" s="9"/>
      <c r="CW24" s="9">
        <v>0</v>
      </c>
      <c r="CX24" s="75"/>
      <c r="CY24" s="26"/>
      <c r="CZ24" s="71"/>
      <c r="DA24" s="71"/>
      <c r="DB24" s="76"/>
      <c r="DC24" s="9"/>
      <c r="DD24" s="9"/>
      <c r="DE24" s="6">
        <v>1996</v>
      </c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77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1:252" ht="12.75">
      <c r="A25" s="23" t="s">
        <v>599</v>
      </c>
      <c r="B25" s="9" t="s">
        <v>350</v>
      </c>
      <c r="C25" s="9" t="s">
        <v>2031</v>
      </c>
      <c r="D25" s="9" t="s">
        <v>2032</v>
      </c>
      <c r="E25" s="63" t="s">
        <v>1107</v>
      </c>
      <c r="F25" s="63" t="s">
        <v>1107</v>
      </c>
      <c r="G25" s="64">
        <v>551816</v>
      </c>
      <c r="H25" s="64">
        <v>1230756</v>
      </c>
      <c r="I25" s="65" t="s">
        <v>497</v>
      </c>
      <c r="J25" s="65"/>
      <c r="K25" s="65"/>
      <c r="L25" s="6"/>
      <c r="M25" s="9" t="s">
        <v>344</v>
      </c>
      <c r="N25" s="66"/>
      <c r="O25" s="40"/>
      <c r="P25" s="40">
        <f>26</f>
        <v>26</v>
      </c>
      <c r="Q25" s="67"/>
      <c r="R25" s="67"/>
      <c r="S25" s="67"/>
      <c r="T25" s="65"/>
      <c r="U25" s="65"/>
      <c r="V25" s="68"/>
      <c r="W25" s="65"/>
      <c r="X25" s="65"/>
      <c r="Y25" s="65"/>
      <c r="Z25" s="68" t="s">
        <v>340</v>
      </c>
      <c r="AA25" s="69">
        <v>1</v>
      </c>
      <c r="AB25" s="69">
        <v>57.14285714285714</v>
      </c>
      <c r="AC25" s="9">
        <v>2</v>
      </c>
      <c r="AD25" s="69">
        <v>42.857142857142854</v>
      </c>
      <c r="AE25" s="79"/>
      <c r="AF25" s="79"/>
      <c r="AG25" s="79" t="s">
        <v>340</v>
      </c>
      <c r="AH25" s="79"/>
      <c r="AI25" s="20"/>
      <c r="AJ25" s="20"/>
      <c r="AK25" s="20"/>
      <c r="AL25" s="20"/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80" t="s">
        <v>340</v>
      </c>
      <c r="AS25" s="80">
        <v>0</v>
      </c>
      <c r="AT25" s="80">
        <v>0</v>
      </c>
      <c r="AU25" s="80" t="s">
        <v>340</v>
      </c>
      <c r="AV25" s="80" t="s">
        <v>340</v>
      </c>
      <c r="AW25" s="80">
        <v>0</v>
      </c>
      <c r="AX25" s="80">
        <v>0</v>
      </c>
      <c r="AY25" s="70">
        <v>57.14285714285714</v>
      </c>
      <c r="AZ25" s="70">
        <v>0</v>
      </c>
      <c r="BA25" s="70">
        <v>0</v>
      </c>
      <c r="BB25" s="70">
        <v>14.285714285714285</v>
      </c>
      <c r="BC25" s="70">
        <v>28.57142857142857</v>
      </c>
      <c r="BD25" s="70">
        <v>0</v>
      </c>
      <c r="BE25" s="70">
        <v>0</v>
      </c>
      <c r="BF25" s="71" t="s">
        <v>340</v>
      </c>
      <c r="BG25" s="71"/>
      <c r="BH25" s="71"/>
      <c r="BI25" s="71"/>
      <c r="BJ25" s="71"/>
      <c r="BK25" s="71" t="s">
        <v>340</v>
      </c>
      <c r="BL25" s="9"/>
      <c r="BM25" s="9" t="s">
        <v>340</v>
      </c>
      <c r="BN25" s="3" t="s">
        <v>1270</v>
      </c>
      <c r="BO25" s="20" t="s">
        <v>1502</v>
      </c>
      <c r="BP25" s="9"/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 t="s">
        <v>340</v>
      </c>
      <c r="CD25" s="9" t="s">
        <v>340</v>
      </c>
      <c r="CE25" s="9">
        <v>1</v>
      </c>
      <c r="CF25" s="9" t="s">
        <v>340</v>
      </c>
      <c r="CG25" s="9">
        <v>0</v>
      </c>
      <c r="CH25" s="9">
        <v>0</v>
      </c>
      <c r="CI25" s="9">
        <v>0</v>
      </c>
      <c r="CJ25" s="72">
        <v>5000</v>
      </c>
      <c r="CK25" s="72">
        <v>100</v>
      </c>
      <c r="CL25" s="79">
        <v>0</v>
      </c>
      <c r="CM25" s="22" t="s">
        <v>1586</v>
      </c>
      <c r="CN25" s="9"/>
      <c r="CO25" s="9"/>
      <c r="CP25" s="73"/>
      <c r="CQ25" s="74" t="s">
        <v>340</v>
      </c>
      <c r="CR25" s="25"/>
      <c r="CS25" s="25"/>
      <c r="CT25" s="71"/>
      <c r="CU25" s="9" t="s">
        <v>348</v>
      </c>
      <c r="CV25" s="9">
        <v>4</v>
      </c>
      <c r="CW25" s="9">
        <v>3</v>
      </c>
      <c r="CX25" s="72"/>
      <c r="CY25" s="26" t="s">
        <v>1368</v>
      </c>
      <c r="CZ25" s="71"/>
      <c r="DA25" s="71"/>
      <c r="DB25" s="76"/>
      <c r="DC25" s="9"/>
      <c r="DD25" s="9"/>
      <c r="DE25" s="6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77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pans="1:252" ht="12.75">
      <c r="A26" s="23" t="s">
        <v>592</v>
      </c>
      <c r="B26" s="9" t="s">
        <v>350</v>
      </c>
      <c r="C26" s="9" t="s">
        <v>1907</v>
      </c>
      <c r="D26" s="9" t="s">
        <v>1908</v>
      </c>
      <c r="E26" s="63" t="s">
        <v>1042</v>
      </c>
      <c r="F26" s="63" t="s">
        <v>1042</v>
      </c>
      <c r="G26" s="64">
        <v>540139</v>
      </c>
      <c r="H26" s="64">
        <v>1320731</v>
      </c>
      <c r="I26" s="65" t="s">
        <v>497</v>
      </c>
      <c r="J26" s="65"/>
      <c r="K26" s="65"/>
      <c r="L26" s="60"/>
      <c r="M26" s="9" t="s">
        <v>348</v>
      </c>
      <c r="N26" s="66"/>
      <c r="O26" s="40"/>
      <c r="P26" s="40">
        <f>1190+1138</f>
        <v>2328</v>
      </c>
      <c r="Q26" s="67"/>
      <c r="R26" s="67"/>
      <c r="S26" s="67"/>
      <c r="T26" s="9" t="s">
        <v>340</v>
      </c>
      <c r="U26" s="9" t="s">
        <v>340</v>
      </c>
      <c r="V26" s="68"/>
      <c r="W26" s="65" t="s">
        <v>340</v>
      </c>
      <c r="X26" s="65" t="s">
        <v>340</v>
      </c>
      <c r="Y26" s="65" t="s">
        <v>340</v>
      </c>
      <c r="Z26" s="68"/>
      <c r="AA26" s="69">
        <v>2</v>
      </c>
      <c r="AB26" s="69">
        <v>47.66930518909411</v>
      </c>
      <c r="AC26" s="9">
        <v>2</v>
      </c>
      <c r="AD26" s="69">
        <v>12.049252418645558</v>
      </c>
      <c r="AE26" s="24"/>
      <c r="AF26" s="25"/>
      <c r="AG26" s="25" t="s">
        <v>340</v>
      </c>
      <c r="AH26" s="25"/>
      <c r="AI26" s="20"/>
      <c r="AJ26" s="20"/>
      <c r="AK26" s="20"/>
      <c r="AL26" s="20"/>
      <c r="AM26" s="9" t="s">
        <v>340</v>
      </c>
      <c r="AN26" s="9" t="s">
        <v>340</v>
      </c>
      <c r="AO26" s="9" t="s">
        <v>340</v>
      </c>
      <c r="AP26" s="9" t="s">
        <v>340</v>
      </c>
      <c r="AQ26" s="9">
        <v>0</v>
      </c>
      <c r="AR26" s="9" t="s">
        <v>340</v>
      </c>
      <c r="AS26" s="9" t="s">
        <v>340</v>
      </c>
      <c r="AT26" s="9">
        <v>0</v>
      </c>
      <c r="AU26" s="9" t="s">
        <v>340</v>
      </c>
      <c r="AV26" s="9" t="s">
        <v>340</v>
      </c>
      <c r="AW26" s="9" t="s">
        <v>340</v>
      </c>
      <c r="AX26" s="9">
        <v>0</v>
      </c>
      <c r="AY26" s="70">
        <v>40.28144239226034</v>
      </c>
      <c r="AZ26" s="70">
        <v>47.66930518909411</v>
      </c>
      <c r="BA26" s="70">
        <v>0</v>
      </c>
      <c r="BB26" s="70">
        <v>2.990325417766051</v>
      </c>
      <c r="BC26" s="70">
        <v>2.1108179419525066</v>
      </c>
      <c r="BD26" s="70">
        <v>6.948109058927001</v>
      </c>
      <c r="BE26" s="70">
        <v>0</v>
      </c>
      <c r="BF26" s="71" t="s">
        <v>340</v>
      </c>
      <c r="BG26" s="71" t="s">
        <v>340</v>
      </c>
      <c r="BH26" s="71" t="s">
        <v>340</v>
      </c>
      <c r="BI26" s="71" t="s">
        <v>340</v>
      </c>
      <c r="BJ26" s="71"/>
      <c r="BK26" s="71" t="s">
        <v>340</v>
      </c>
      <c r="BL26" s="9">
        <v>2</v>
      </c>
      <c r="BM26" s="9" t="s">
        <v>340</v>
      </c>
      <c r="BN26" s="3" t="s">
        <v>1275</v>
      </c>
      <c r="BO26" s="20" t="s">
        <v>1502</v>
      </c>
      <c r="BP26" s="9"/>
      <c r="BQ26" s="9">
        <v>2</v>
      </c>
      <c r="BR26" s="9">
        <v>2</v>
      </c>
      <c r="BS26" s="9">
        <v>0</v>
      </c>
      <c r="BT26" s="9">
        <v>0</v>
      </c>
      <c r="BU26" s="9">
        <v>1</v>
      </c>
      <c r="BV26" s="9">
        <v>0</v>
      </c>
      <c r="BW26" s="9">
        <v>1</v>
      </c>
      <c r="BX26" s="9">
        <v>4</v>
      </c>
      <c r="BY26" s="9">
        <v>9</v>
      </c>
      <c r="BZ26" s="9">
        <v>15</v>
      </c>
      <c r="CA26" s="9">
        <v>12</v>
      </c>
      <c r="CB26" s="9">
        <v>5</v>
      </c>
      <c r="CC26" s="9" t="s">
        <v>340</v>
      </c>
      <c r="CD26" s="9" t="s">
        <v>340</v>
      </c>
      <c r="CE26" s="9">
        <v>1</v>
      </c>
      <c r="CF26" s="9" t="s">
        <v>340</v>
      </c>
      <c r="CG26" s="9">
        <v>0</v>
      </c>
      <c r="CH26" s="9">
        <v>0</v>
      </c>
      <c r="CI26" s="9">
        <v>0</v>
      </c>
      <c r="CJ26" s="72">
        <v>5000</v>
      </c>
      <c r="CK26" s="72">
        <v>100</v>
      </c>
      <c r="CL26" s="24" t="s">
        <v>801</v>
      </c>
      <c r="CM26" s="21" t="s">
        <v>1586</v>
      </c>
      <c r="CN26" s="9"/>
      <c r="CO26" s="9"/>
      <c r="CP26" s="73"/>
      <c r="CQ26" s="74" t="s">
        <v>340</v>
      </c>
      <c r="CR26" s="25"/>
      <c r="CS26" s="25"/>
      <c r="CT26" s="71"/>
      <c r="CU26" s="9" t="s">
        <v>348</v>
      </c>
      <c r="CV26" s="9"/>
      <c r="CW26" s="9">
        <v>3</v>
      </c>
      <c r="CX26" s="75" t="s">
        <v>801</v>
      </c>
      <c r="CY26" s="26" t="s">
        <v>1375</v>
      </c>
      <c r="CZ26" s="71"/>
      <c r="DA26" s="71"/>
      <c r="DB26" s="76"/>
      <c r="DC26" s="9"/>
      <c r="DD26" s="9" t="s">
        <v>340</v>
      </c>
      <c r="DE26" s="6"/>
      <c r="DF26" s="5"/>
      <c r="DG26" s="5"/>
      <c r="DH26" s="5"/>
      <c r="DI26" s="5" t="s">
        <v>340</v>
      </c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77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ht="20.25" customHeight="1">
      <c r="A27" s="23" t="s">
        <v>480</v>
      </c>
      <c r="B27" s="9" t="s">
        <v>350</v>
      </c>
      <c r="C27" s="9" t="s">
        <v>1772</v>
      </c>
      <c r="D27" s="9" t="s">
        <v>1788</v>
      </c>
      <c r="E27" s="63" t="s">
        <v>1005</v>
      </c>
      <c r="F27" s="63" t="s">
        <v>1005</v>
      </c>
      <c r="G27" s="64">
        <v>490036</v>
      </c>
      <c r="H27" s="64">
        <v>1184723</v>
      </c>
      <c r="I27" s="65" t="s">
        <v>348</v>
      </c>
      <c r="J27" s="65"/>
      <c r="K27" s="65"/>
      <c r="L27" s="60">
        <v>1996</v>
      </c>
      <c r="M27" s="9" t="s">
        <v>348</v>
      </c>
      <c r="N27" s="66"/>
      <c r="O27" s="40"/>
      <c r="P27" s="40"/>
      <c r="Q27" s="67"/>
      <c r="R27" s="67"/>
      <c r="S27" s="67"/>
      <c r="T27" s="9"/>
      <c r="U27" s="9"/>
      <c r="V27" s="68"/>
      <c r="W27" s="65"/>
      <c r="X27" s="65"/>
      <c r="Y27" s="65"/>
      <c r="Z27" s="68" t="s">
        <v>340</v>
      </c>
      <c r="AA27" s="85"/>
      <c r="AB27" s="69"/>
      <c r="AC27" s="9">
        <v>0</v>
      </c>
      <c r="AD27" s="69"/>
      <c r="AE27" s="24"/>
      <c r="AF27" s="83"/>
      <c r="AG27" s="74"/>
      <c r="AH27" s="74"/>
      <c r="AI27" s="20"/>
      <c r="AJ27" s="20"/>
      <c r="AK27" s="20"/>
      <c r="AL27" s="20"/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70">
        <v>0</v>
      </c>
      <c r="AZ27" s="70">
        <v>0</v>
      </c>
      <c r="BA27" s="70">
        <v>0</v>
      </c>
      <c r="BB27" s="70">
        <v>0</v>
      </c>
      <c r="BC27" s="70">
        <v>0</v>
      </c>
      <c r="BD27" s="70">
        <v>0</v>
      </c>
      <c r="BE27" s="70">
        <v>0</v>
      </c>
      <c r="BF27" s="71"/>
      <c r="BG27" s="71"/>
      <c r="BH27" s="71"/>
      <c r="BI27" s="71"/>
      <c r="BJ27" s="71"/>
      <c r="BK27" s="71"/>
      <c r="BL27" s="84"/>
      <c r="BM27" s="9" t="s">
        <v>340</v>
      </c>
      <c r="BN27" s="3" t="s">
        <v>1277</v>
      </c>
      <c r="BO27" s="20" t="s">
        <v>1502</v>
      </c>
      <c r="BP27" s="9"/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 t="s">
        <v>340</v>
      </c>
      <c r="CD27" s="9" t="s">
        <v>340</v>
      </c>
      <c r="CE27" s="9">
        <v>1</v>
      </c>
      <c r="CF27" s="9">
        <v>0</v>
      </c>
      <c r="CG27" s="9">
        <v>0</v>
      </c>
      <c r="CH27" s="9" t="s">
        <v>340</v>
      </c>
      <c r="CI27" s="9">
        <v>0</v>
      </c>
      <c r="CJ27" s="72">
        <v>3500</v>
      </c>
      <c r="CK27" s="72">
        <v>125</v>
      </c>
      <c r="CL27" s="24">
        <v>0</v>
      </c>
      <c r="CM27" s="21" t="s">
        <v>1685</v>
      </c>
      <c r="CN27" s="9"/>
      <c r="CO27" s="9"/>
      <c r="CP27" s="73"/>
      <c r="CQ27" s="74"/>
      <c r="CR27" s="25" t="s">
        <v>340</v>
      </c>
      <c r="CS27" s="25"/>
      <c r="CT27" s="71"/>
      <c r="CU27" s="9">
        <v>0</v>
      </c>
      <c r="CV27" s="9"/>
      <c r="CW27" s="9">
        <v>3</v>
      </c>
      <c r="CX27" s="75"/>
      <c r="CY27" s="26"/>
      <c r="CZ27" s="71"/>
      <c r="DA27" s="71"/>
      <c r="DB27" s="76"/>
      <c r="DC27" s="9"/>
      <c r="DD27" s="9"/>
      <c r="DE27" s="6">
        <v>1996</v>
      </c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77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ht="25.5" customHeight="1">
      <c r="A28" s="23" t="s">
        <v>418</v>
      </c>
      <c r="B28" s="9" t="s">
        <v>350</v>
      </c>
      <c r="C28" s="9" t="s">
        <v>1587</v>
      </c>
      <c r="D28" s="9" t="s">
        <v>1588</v>
      </c>
      <c r="E28" s="63" t="s">
        <v>879</v>
      </c>
      <c r="F28" s="63" t="s">
        <v>879</v>
      </c>
      <c r="G28" s="64">
        <v>490308</v>
      </c>
      <c r="H28" s="64">
        <v>1235213</v>
      </c>
      <c r="I28" s="65" t="s">
        <v>384</v>
      </c>
      <c r="J28" s="65"/>
      <c r="K28" s="65"/>
      <c r="L28" s="60">
        <v>1996</v>
      </c>
      <c r="M28" s="9" t="s">
        <v>348</v>
      </c>
      <c r="N28" s="82"/>
      <c r="O28" s="40">
        <v>14606</v>
      </c>
      <c r="P28" s="40">
        <v>27133</v>
      </c>
      <c r="Q28" s="67" t="s">
        <v>340</v>
      </c>
      <c r="R28" s="67"/>
      <c r="S28" s="67"/>
      <c r="T28" s="9" t="s">
        <v>340</v>
      </c>
      <c r="U28" s="9"/>
      <c r="V28" s="68" t="s">
        <v>340</v>
      </c>
      <c r="W28" s="65" t="s">
        <v>340</v>
      </c>
      <c r="X28" s="65" t="s">
        <v>340</v>
      </c>
      <c r="Y28" s="65"/>
      <c r="Z28" s="68"/>
      <c r="AA28" s="69">
        <v>1</v>
      </c>
      <c r="AB28" s="69">
        <v>37.447146983714994</v>
      </c>
      <c r="AC28" s="9">
        <v>3</v>
      </c>
      <c r="AD28" s="69">
        <v>43.21597521664504</v>
      </c>
      <c r="AE28" s="25">
        <v>2</v>
      </c>
      <c r="AF28" s="25"/>
      <c r="AG28" s="25" t="s">
        <v>340</v>
      </c>
      <c r="AH28" s="25"/>
      <c r="AI28" s="20"/>
      <c r="AJ28" s="20"/>
      <c r="AK28" s="20"/>
      <c r="AL28" s="20" t="s">
        <v>1502</v>
      </c>
      <c r="AM28" s="9" t="s">
        <v>340</v>
      </c>
      <c r="AN28" s="9">
        <v>0</v>
      </c>
      <c r="AO28" s="9" t="s">
        <v>340</v>
      </c>
      <c r="AP28" s="9">
        <v>0</v>
      </c>
      <c r="AQ28" s="9">
        <v>0</v>
      </c>
      <c r="AR28" s="80" t="s">
        <v>340</v>
      </c>
      <c r="AS28" s="80" t="s">
        <v>340</v>
      </c>
      <c r="AT28" s="80" t="s">
        <v>340</v>
      </c>
      <c r="AU28" s="80" t="s">
        <v>340</v>
      </c>
      <c r="AV28" s="80" t="s">
        <v>340</v>
      </c>
      <c r="AW28" s="80" t="s">
        <v>340</v>
      </c>
      <c r="AX28" s="80" t="s">
        <v>340</v>
      </c>
      <c r="AY28" s="70">
        <v>37.447146983714994</v>
      </c>
      <c r="AZ28" s="70">
        <v>19.33687779963997</v>
      </c>
      <c r="BA28" s="70">
        <v>0.03767739774772889</v>
      </c>
      <c r="BB28" s="70">
        <v>9.080252857202662</v>
      </c>
      <c r="BC28" s="70">
        <v>31.226189977812197</v>
      </c>
      <c r="BD28" s="70">
        <v>2.168543559258174</v>
      </c>
      <c r="BE28" s="70">
        <v>0.7033114246242725</v>
      </c>
      <c r="BF28" s="71" t="s">
        <v>340</v>
      </c>
      <c r="BG28" s="71" t="s">
        <v>340</v>
      </c>
      <c r="BH28" s="71" t="s">
        <v>340</v>
      </c>
      <c r="BI28" s="71" t="s">
        <v>340</v>
      </c>
      <c r="BJ28" s="71"/>
      <c r="BK28" s="71" t="s">
        <v>340</v>
      </c>
      <c r="BL28" s="9">
        <v>8</v>
      </c>
      <c r="BM28" s="9" t="s">
        <v>340</v>
      </c>
      <c r="BN28" s="3" t="s">
        <v>1286</v>
      </c>
      <c r="BO28" s="20" t="s">
        <v>1501</v>
      </c>
      <c r="BP28" s="9"/>
      <c r="BQ28" s="9">
        <v>12</v>
      </c>
      <c r="BR28" s="9">
        <v>8</v>
      </c>
      <c r="BS28" s="9">
        <v>3</v>
      </c>
      <c r="BT28" s="9">
        <v>2</v>
      </c>
      <c r="BU28" s="9">
        <v>3</v>
      </c>
      <c r="BV28" s="9">
        <v>1</v>
      </c>
      <c r="BW28" s="9">
        <v>0</v>
      </c>
      <c r="BX28" s="9">
        <v>12</v>
      </c>
      <c r="BY28" s="9">
        <v>9</v>
      </c>
      <c r="BZ28" s="9">
        <v>8</v>
      </c>
      <c r="CA28" s="9">
        <v>3</v>
      </c>
      <c r="CB28" s="9">
        <v>3</v>
      </c>
      <c r="CC28" s="9" t="s">
        <v>340</v>
      </c>
      <c r="CD28" s="9" t="s">
        <v>340</v>
      </c>
      <c r="CE28" s="9">
        <v>2</v>
      </c>
      <c r="CF28" s="9" t="s">
        <v>340</v>
      </c>
      <c r="CG28" s="9">
        <v>0</v>
      </c>
      <c r="CH28" s="9" t="s">
        <v>340</v>
      </c>
      <c r="CI28" s="9">
        <v>0</v>
      </c>
      <c r="CJ28" s="72">
        <v>5000</v>
      </c>
      <c r="CK28" s="72">
        <v>200</v>
      </c>
      <c r="CL28" s="79" t="s">
        <v>769</v>
      </c>
      <c r="CM28" s="22" t="s">
        <v>1586</v>
      </c>
      <c r="CN28" s="9"/>
      <c r="CO28" s="9"/>
      <c r="CP28" s="73" t="s">
        <v>340</v>
      </c>
      <c r="CQ28" s="74" t="s">
        <v>340</v>
      </c>
      <c r="CR28" s="25"/>
      <c r="CS28" s="25"/>
      <c r="CT28" s="71"/>
      <c r="CU28" s="9" t="s">
        <v>348</v>
      </c>
      <c r="CV28" s="9">
        <v>1</v>
      </c>
      <c r="CW28" s="9">
        <v>3</v>
      </c>
      <c r="CX28" s="75" t="s">
        <v>769</v>
      </c>
      <c r="CY28" s="26" t="s">
        <v>819</v>
      </c>
      <c r="CZ28" s="71"/>
      <c r="DA28" s="71"/>
      <c r="DB28" s="76"/>
      <c r="DC28" s="9" t="s">
        <v>340</v>
      </c>
      <c r="DD28" s="9" t="s">
        <v>340</v>
      </c>
      <c r="DE28" s="6">
        <v>1996</v>
      </c>
      <c r="DF28" s="5">
        <v>600</v>
      </c>
      <c r="DG28" s="5"/>
      <c r="DH28" s="5">
        <v>600</v>
      </c>
      <c r="DI28" s="5" t="s">
        <v>340</v>
      </c>
      <c r="DJ28" s="5"/>
      <c r="DK28" s="5"/>
      <c r="DL28" s="5"/>
      <c r="DM28" s="5">
        <v>1527.8</v>
      </c>
      <c r="DN28" s="5">
        <v>14.4</v>
      </c>
      <c r="DO28" s="5">
        <v>64.1</v>
      </c>
      <c r="DP28" s="5">
        <v>67.4</v>
      </c>
      <c r="DQ28" s="5">
        <v>367.2</v>
      </c>
      <c r="DR28" s="5">
        <v>197.3</v>
      </c>
      <c r="DS28" s="5">
        <v>316.4</v>
      </c>
      <c r="DT28" s="5">
        <v>2554.6</v>
      </c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>
        <v>3154.6</v>
      </c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77">
        <v>3154.6</v>
      </c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ht="12.75">
      <c r="A29" s="23" t="s">
        <v>413</v>
      </c>
      <c r="B29" s="9" t="s">
        <v>350</v>
      </c>
      <c r="C29" s="9" t="s">
        <v>1647</v>
      </c>
      <c r="D29" s="9" t="s">
        <v>1648</v>
      </c>
      <c r="E29" s="63" t="s">
        <v>862</v>
      </c>
      <c r="F29" s="63" t="s">
        <v>862</v>
      </c>
      <c r="G29" s="64">
        <v>492747</v>
      </c>
      <c r="H29" s="64">
        <v>1193608</v>
      </c>
      <c r="I29" s="65" t="s">
        <v>384</v>
      </c>
      <c r="J29" s="65"/>
      <c r="K29" s="65"/>
      <c r="L29" s="60"/>
      <c r="M29" s="9" t="s">
        <v>348</v>
      </c>
      <c r="N29" s="66"/>
      <c r="O29" s="40">
        <v>21026</v>
      </c>
      <c r="P29" s="40">
        <v>23121</v>
      </c>
      <c r="Q29" s="67" t="s">
        <v>340</v>
      </c>
      <c r="R29" s="67"/>
      <c r="S29" s="67"/>
      <c r="T29" s="9" t="s">
        <v>340</v>
      </c>
      <c r="U29" s="9"/>
      <c r="V29" s="68" t="s">
        <v>340</v>
      </c>
      <c r="W29" s="65" t="s">
        <v>340</v>
      </c>
      <c r="X29" s="65" t="s">
        <v>340</v>
      </c>
      <c r="Y29" s="65"/>
      <c r="Z29" s="68"/>
      <c r="AA29" s="69">
        <v>2</v>
      </c>
      <c r="AB29" s="69">
        <v>41.957652303120355</v>
      </c>
      <c r="AC29" s="9">
        <v>2</v>
      </c>
      <c r="AD29" s="69">
        <v>27.252043090638928</v>
      </c>
      <c r="AE29" s="25"/>
      <c r="AF29" s="74"/>
      <c r="AG29" s="74" t="s">
        <v>340</v>
      </c>
      <c r="AH29" s="74"/>
      <c r="AI29" s="20"/>
      <c r="AJ29" s="20"/>
      <c r="AK29" s="20"/>
      <c r="AL29" s="20" t="s">
        <v>1502</v>
      </c>
      <c r="AM29" s="9" t="s">
        <v>340</v>
      </c>
      <c r="AN29" s="9">
        <v>0</v>
      </c>
      <c r="AO29" s="9" t="s">
        <v>340</v>
      </c>
      <c r="AP29" s="9">
        <v>0</v>
      </c>
      <c r="AQ29" s="9">
        <v>0</v>
      </c>
      <c r="AR29" s="80" t="s">
        <v>340</v>
      </c>
      <c r="AS29" s="80" t="s">
        <v>340</v>
      </c>
      <c r="AT29" s="80" t="s">
        <v>340</v>
      </c>
      <c r="AU29" s="80" t="s">
        <v>340</v>
      </c>
      <c r="AV29" s="80" t="s">
        <v>340</v>
      </c>
      <c r="AW29" s="80" t="s">
        <v>340</v>
      </c>
      <c r="AX29" s="80" t="s">
        <v>340</v>
      </c>
      <c r="AY29" s="70">
        <v>30.790304606240714</v>
      </c>
      <c r="AZ29" s="70">
        <v>41.957652303120355</v>
      </c>
      <c r="BA29" s="70">
        <v>0.009286775631500743</v>
      </c>
      <c r="BB29" s="70">
        <v>5.604569093610698</v>
      </c>
      <c r="BC29" s="70">
        <v>17.5241456166419</v>
      </c>
      <c r="BD29" s="70">
        <v>2.6328008915304606</v>
      </c>
      <c r="BE29" s="70">
        <v>1.4812407132243683</v>
      </c>
      <c r="BF29" s="71" t="s">
        <v>340</v>
      </c>
      <c r="BG29" s="71" t="s">
        <v>340</v>
      </c>
      <c r="BH29" s="71" t="s">
        <v>340</v>
      </c>
      <c r="BI29" s="71" t="s">
        <v>340</v>
      </c>
      <c r="BJ29" s="71" t="s">
        <v>340</v>
      </c>
      <c r="BK29" s="71"/>
      <c r="BL29" s="84">
        <v>8</v>
      </c>
      <c r="BM29" s="9" t="s">
        <v>340</v>
      </c>
      <c r="BN29" s="3" t="s">
        <v>1216</v>
      </c>
      <c r="BO29" s="20" t="s">
        <v>1501</v>
      </c>
      <c r="BP29" s="9"/>
      <c r="BQ29" s="9">
        <v>11</v>
      </c>
      <c r="BR29" s="9">
        <v>8</v>
      </c>
      <c r="BS29" s="9">
        <v>3</v>
      </c>
      <c r="BT29" s="9">
        <v>1</v>
      </c>
      <c r="BU29" s="9">
        <v>3</v>
      </c>
      <c r="BV29" s="9">
        <v>1</v>
      </c>
      <c r="BW29" s="9">
        <v>0</v>
      </c>
      <c r="BX29" s="9">
        <v>12</v>
      </c>
      <c r="BY29" s="9">
        <v>8</v>
      </c>
      <c r="BZ29" s="9">
        <v>7</v>
      </c>
      <c r="CA29" s="9">
        <v>5</v>
      </c>
      <c r="CB29" s="9">
        <v>4</v>
      </c>
      <c r="CC29" s="9" t="s">
        <v>340</v>
      </c>
      <c r="CD29" s="9" t="s">
        <v>340</v>
      </c>
      <c r="CE29" s="9">
        <v>2</v>
      </c>
      <c r="CF29" s="9" t="s">
        <v>340</v>
      </c>
      <c r="CG29" s="9">
        <v>0</v>
      </c>
      <c r="CH29" s="9" t="s">
        <v>340</v>
      </c>
      <c r="CI29" s="9">
        <v>0</v>
      </c>
      <c r="CJ29" s="72">
        <v>6000</v>
      </c>
      <c r="CK29" s="72">
        <v>148</v>
      </c>
      <c r="CL29" s="24" t="s">
        <v>769</v>
      </c>
      <c r="CM29" s="21" t="s">
        <v>1500</v>
      </c>
      <c r="CN29" s="9" t="s">
        <v>340</v>
      </c>
      <c r="CO29" s="9"/>
      <c r="CP29" s="73" t="s">
        <v>340</v>
      </c>
      <c r="CQ29" s="74" t="s">
        <v>340</v>
      </c>
      <c r="CR29" s="25"/>
      <c r="CS29" s="25"/>
      <c r="CT29" s="71"/>
      <c r="CU29" s="9" t="s">
        <v>348</v>
      </c>
      <c r="CV29" s="9">
        <v>1</v>
      </c>
      <c r="CW29" s="9">
        <v>2</v>
      </c>
      <c r="CX29" s="75" t="s">
        <v>769</v>
      </c>
      <c r="CY29" s="26" t="s">
        <v>1413</v>
      </c>
      <c r="CZ29" s="71"/>
      <c r="DA29" s="71"/>
      <c r="DB29" s="76"/>
      <c r="DC29" s="9"/>
      <c r="DD29" s="9" t="s">
        <v>340</v>
      </c>
      <c r="DE29" s="6"/>
      <c r="DF29" s="5"/>
      <c r="DG29" s="5"/>
      <c r="DH29" s="5"/>
      <c r="DI29" s="5" t="s">
        <v>340</v>
      </c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77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</row>
    <row r="30" spans="1:252" ht="38.25">
      <c r="A30" s="23" t="s">
        <v>494</v>
      </c>
      <c r="B30" s="9" t="s">
        <v>350</v>
      </c>
      <c r="C30" s="9" t="s">
        <v>1799</v>
      </c>
      <c r="D30" s="9" t="s">
        <v>1800</v>
      </c>
      <c r="E30" s="63" t="s">
        <v>990</v>
      </c>
      <c r="F30" s="63" t="s">
        <v>990</v>
      </c>
      <c r="G30" s="64">
        <v>491258</v>
      </c>
      <c r="H30" s="64">
        <v>1224236</v>
      </c>
      <c r="I30" s="65" t="s">
        <v>490</v>
      </c>
      <c r="J30" s="65"/>
      <c r="K30" s="65"/>
      <c r="L30" s="60"/>
      <c r="M30" s="9" t="s">
        <v>348</v>
      </c>
      <c r="N30" s="66"/>
      <c r="O30" s="40">
        <v>46516</v>
      </c>
      <c r="P30" s="40">
        <v>34827</v>
      </c>
      <c r="Q30" s="67"/>
      <c r="R30" s="67"/>
      <c r="S30" s="67"/>
      <c r="T30" s="9"/>
      <c r="U30" s="9"/>
      <c r="V30" s="68"/>
      <c r="W30" s="65"/>
      <c r="X30" s="65"/>
      <c r="Y30" s="65"/>
      <c r="Z30" s="68" t="s">
        <v>340</v>
      </c>
      <c r="AA30" s="69">
        <v>5</v>
      </c>
      <c r="AB30" s="69">
        <v>36.38174368313226</v>
      </c>
      <c r="AC30" s="9">
        <v>3</v>
      </c>
      <c r="AD30" s="69">
        <v>72.7691782381061</v>
      </c>
      <c r="AE30" s="79">
        <v>7</v>
      </c>
      <c r="AF30" s="79"/>
      <c r="AG30" s="79" t="s">
        <v>340</v>
      </c>
      <c r="AH30" s="79"/>
      <c r="AI30" s="20"/>
      <c r="AJ30" s="20"/>
      <c r="AK30" s="20" t="s">
        <v>1501</v>
      </c>
      <c r="AL30" s="20"/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80" t="s">
        <v>340</v>
      </c>
      <c r="AS30" s="80" t="s">
        <v>340</v>
      </c>
      <c r="AT30" s="80" t="s">
        <v>340</v>
      </c>
      <c r="AU30" s="80" t="s">
        <v>340</v>
      </c>
      <c r="AV30" s="80" t="s">
        <v>340</v>
      </c>
      <c r="AW30" s="80" t="s">
        <v>340</v>
      </c>
      <c r="AX30" s="80" t="s">
        <v>340</v>
      </c>
      <c r="AY30" s="70">
        <v>2.04302299112224</v>
      </c>
      <c r="AZ30" s="70">
        <v>25.18779877077168</v>
      </c>
      <c r="BA30" s="70">
        <v>0.0056908718415661285</v>
      </c>
      <c r="BB30" s="70">
        <v>29.26246300933303</v>
      </c>
      <c r="BC30" s="70">
        <v>36.38174368313226</v>
      </c>
      <c r="BD30" s="70">
        <v>0.8308672888686548</v>
      </c>
      <c r="BE30" s="70">
        <v>6.288413384930572</v>
      </c>
      <c r="BF30" s="71" t="s">
        <v>340</v>
      </c>
      <c r="BG30" s="71" t="s">
        <v>340</v>
      </c>
      <c r="BH30" s="71" t="s">
        <v>340</v>
      </c>
      <c r="BI30" s="71"/>
      <c r="BJ30" s="71"/>
      <c r="BK30" s="71" t="s">
        <v>340</v>
      </c>
      <c r="BL30" s="9"/>
      <c r="BM30" s="9" t="s">
        <v>340</v>
      </c>
      <c r="BN30" s="3" t="s">
        <v>1227</v>
      </c>
      <c r="BO30" s="20" t="s">
        <v>1501</v>
      </c>
      <c r="BP30" s="9"/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 t="s">
        <v>340</v>
      </c>
      <c r="CD30" s="9" t="s">
        <v>340</v>
      </c>
      <c r="CE30" s="9">
        <v>3</v>
      </c>
      <c r="CF30" s="9" t="s">
        <v>340</v>
      </c>
      <c r="CG30" s="9">
        <v>0</v>
      </c>
      <c r="CH30" s="9">
        <v>0</v>
      </c>
      <c r="CI30" s="9">
        <v>0</v>
      </c>
      <c r="CJ30" s="72">
        <v>4700</v>
      </c>
      <c r="CK30" s="72">
        <v>100</v>
      </c>
      <c r="CL30" s="79" t="s">
        <v>813</v>
      </c>
      <c r="CM30" s="22" t="s">
        <v>1586</v>
      </c>
      <c r="CN30" s="9" t="s">
        <v>340</v>
      </c>
      <c r="CO30" s="9"/>
      <c r="CP30" s="81"/>
      <c r="CQ30" s="74" t="s">
        <v>340</v>
      </c>
      <c r="CR30" s="25"/>
      <c r="CS30" s="25"/>
      <c r="CT30" s="71"/>
      <c r="CU30" s="9" t="s">
        <v>1545</v>
      </c>
      <c r="CV30" s="9">
        <v>3</v>
      </c>
      <c r="CW30" s="9">
        <v>3</v>
      </c>
      <c r="CX30" s="72" t="s">
        <v>813</v>
      </c>
      <c r="CY30" s="26" t="s">
        <v>1367</v>
      </c>
      <c r="CZ30" s="71"/>
      <c r="DA30" s="71"/>
      <c r="DB30" s="76"/>
      <c r="DC30" s="9"/>
      <c r="DD30" s="9"/>
      <c r="DE30" s="6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>
        <v>467.5</v>
      </c>
      <c r="ES30" s="5">
        <v>467.5</v>
      </c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77">
        <v>467.5</v>
      </c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</row>
    <row r="31" spans="1:252" ht="12.75">
      <c r="A31" s="23" t="s">
        <v>411</v>
      </c>
      <c r="B31" s="9" t="s">
        <v>350</v>
      </c>
      <c r="C31" s="9" t="s">
        <v>1681</v>
      </c>
      <c r="D31" s="9" t="s">
        <v>1682</v>
      </c>
      <c r="E31" s="63" t="s">
        <v>862</v>
      </c>
      <c r="F31" s="63" t="s">
        <v>862</v>
      </c>
      <c r="G31" s="64">
        <v>504050</v>
      </c>
      <c r="H31" s="64">
        <v>1272200</v>
      </c>
      <c r="I31" s="65" t="s">
        <v>384</v>
      </c>
      <c r="J31" s="65"/>
      <c r="K31" s="65"/>
      <c r="L31" s="60"/>
      <c r="M31" s="9" t="s">
        <v>348</v>
      </c>
      <c r="N31" s="66"/>
      <c r="O31" s="40">
        <v>561</v>
      </c>
      <c r="P31" s="40">
        <v>12579</v>
      </c>
      <c r="Q31" s="67"/>
      <c r="R31" s="67"/>
      <c r="S31" s="67"/>
      <c r="T31" s="9" t="s">
        <v>340</v>
      </c>
      <c r="U31" s="9" t="s">
        <v>340</v>
      </c>
      <c r="V31" s="68" t="s">
        <v>340</v>
      </c>
      <c r="W31" s="65"/>
      <c r="X31" s="65" t="s">
        <v>340</v>
      </c>
      <c r="Y31" s="65"/>
      <c r="Z31" s="68"/>
      <c r="AA31" s="85">
        <v>1</v>
      </c>
      <c r="AB31" s="69">
        <v>62.47307741036361</v>
      </c>
      <c r="AC31" s="9">
        <v>2</v>
      </c>
      <c r="AD31" s="69">
        <v>23.197770176105408</v>
      </c>
      <c r="AE31" s="24"/>
      <c r="AF31" s="83"/>
      <c r="AG31" s="74" t="s">
        <v>340</v>
      </c>
      <c r="AH31" s="74"/>
      <c r="AI31" s="20"/>
      <c r="AJ31" s="20"/>
      <c r="AK31" s="20"/>
      <c r="AL31" s="20" t="s">
        <v>1502</v>
      </c>
      <c r="AM31" s="9" t="s">
        <v>340</v>
      </c>
      <c r="AN31" s="9" t="s">
        <v>340</v>
      </c>
      <c r="AO31" s="9" t="s">
        <v>340</v>
      </c>
      <c r="AP31" s="9" t="s">
        <v>340</v>
      </c>
      <c r="AQ31" s="9">
        <v>0</v>
      </c>
      <c r="AR31" s="9" t="s">
        <v>340</v>
      </c>
      <c r="AS31" s="9" t="s">
        <v>340</v>
      </c>
      <c r="AT31" s="9" t="s">
        <v>340</v>
      </c>
      <c r="AU31" s="9" t="s">
        <v>340</v>
      </c>
      <c r="AV31" s="9" t="s">
        <v>340</v>
      </c>
      <c r="AW31" s="9" t="s">
        <v>340</v>
      </c>
      <c r="AX31" s="9" t="s">
        <v>340</v>
      </c>
      <c r="AY31" s="70">
        <v>62.47307741036361</v>
      </c>
      <c r="AZ31" s="70">
        <v>14.329152413530977</v>
      </c>
      <c r="BA31" s="70">
        <v>0.11402508551881414</v>
      </c>
      <c r="BB31" s="70">
        <v>3.192702394526796</v>
      </c>
      <c r="BC31" s="70">
        <v>10.76903585455467</v>
      </c>
      <c r="BD31" s="70">
        <v>7.018877486380337</v>
      </c>
      <c r="BE31" s="70">
        <v>2.1031293551247945</v>
      </c>
      <c r="BF31" s="71" t="s">
        <v>340</v>
      </c>
      <c r="BG31" s="71" t="s">
        <v>340</v>
      </c>
      <c r="BH31" s="71" t="s">
        <v>340</v>
      </c>
      <c r="BI31" s="71" t="s">
        <v>340</v>
      </c>
      <c r="BJ31" s="71"/>
      <c r="BK31" s="71"/>
      <c r="BL31" s="84">
        <v>1</v>
      </c>
      <c r="BM31" s="9" t="s">
        <v>340</v>
      </c>
      <c r="BN31" s="3" t="s">
        <v>1305</v>
      </c>
      <c r="BO31" s="20" t="s">
        <v>1502</v>
      </c>
      <c r="BP31" s="9"/>
      <c r="BQ31" s="9">
        <v>4</v>
      </c>
      <c r="BR31" s="9">
        <v>1</v>
      </c>
      <c r="BS31" s="9">
        <v>3</v>
      </c>
      <c r="BT31" s="9">
        <v>1</v>
      </c>
      <c r="BU31" s="9">
        <v>0</v>
      </c>
      <c r="BV31" s="9">
        <v>0</v>
      </c>
      <c r="BW31" s="9">
        <v>0</v>
      </c>
      <c r="BX31" s="9">
        <v>13</v>
      </c>
      <c r="BY31" s="9">
        <v>15</v>
      </c>
      <c r="BZ31" s="9">
        <v>10</v>
      </c>
      <c r="CA31" s="9">
        <v>5</v>
      </c>
      <c r="CB31" s="9">
        <v>0</v>
      </c>
      <c r="CC31" s="9" t="s">
        <v>340</v>
      </c>
      <c r="CD31" s="9" t="s">
        <v>340</v>
      </c>
      <c r="CE31" s="9">
        <v>3</v>
      </c>
      <c r="CF31" s="9" t="s">
        <v>340</v>
      </c>
      <c r="CG31" s="9">
        <v>0</v>
      </c>
      <c r="CH31" s="9">
        <v>0</v>
      </c>
      <c r="CI31" s="9">
        <v>0</v>
      </c>
      <c r="CJ31" s="72">
        <v>5000</v>
      </c>
      <c r="CK31" s="72">
        <v>150</v>
      </c>
      <c r="CL31" s="24" t="s">
        <v>815</v>
      </c>
      <c r="CM31" s="21" t="s">
        <v>1586</v>
      </c>
      <c r="CN31" s="9"/>
      <c r="CO31" s="9"/>
      <c r="CP31" s="73" t="s">
        <v>340</v>
      </c>
      <c r="CQ31" s="74" t="s">
        <v>340</v>
      </c>
      <c r="CR31" s="25"/>
      <c r="CS31" s="25"/>
      <c r="CT31" s="71"/>
      <c r="CU31" s="9" t="s">
        <v>1545</v>
      </c>
      <c r="CV31" s="9">
        <v>1</v>
      </c>
      <c r="CW31" s="9">
        <v>2</v>
      </c>
      <c r="CX31" s="75" t="s">
        <v>815</v>
      </c>
      <c r="CY31" s="26" t="s">
        <v>1366</v>
      </c>
      <c r="CZ31" s="71"/>
      <c r="DA31" s="71"/>
      <c r="DB31" s="76"/>
      <c r="DC31" s="9"/>
      <c r="DD31" s="9" t="s">
        <v>340</v>
      </c>
      <c r="DE31" s="6"/>
      <c r="DF31" s="5"/>
      <c r="DG31" s="5"/>
      <c r="DH31" s="5"/>
      <c r="DI31" s="5" t="s">
        <v>340</v>
      </c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77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ht="12.75">
      <c r="A32" s="23" t="s">
        <v>410</v>
      </c>
      <c r="B32" s="9" t="s">
        <v>350</v>
      </c>
      <c r="C32" s="9" t="s">
        <v>1683</v>
      </c>
      <c r="D32" s="9" t="s">
        <v>1684</v>
      </c>
      <c r="E32" s="63" t="s">
        <v>963</v>
      </c>
      <c r="F32" s="63" t="s">
        <v>963</v>
      </c>
      <c r="G32" s="64">
        <v>495003</v>
      </c>
      <c r="H32" s="64">
        <v>1243000</v>
      </c>
      <c r="I32" s="65" t="s">
        <v>384</v>
      </c>
      <c r="J32" s="65"/>
      <c r="K32" s="65"/>
      <c r="L32" s="60"/>
      <c r="M32" s="9" t="s">
        <v>348</v>
      </c>
      <c r="N32" s="82"/>
      <c r="O32" s="40"/>
      <c r="P32" s="40">
        <f>3168+4119</f>
        <v>7287</v>
      </c>
      <c r="Q32" s="67" t="s">
        <v>340</v>
      </c>
      <c r="R32" s="67"/>
      <c r="S32" s="67"/>
      <c r="T32" s="9" t="s">
        <v>340</v>
      </c>
      <c r="U32" s="9"/>
      <c r="V32" s="68" t="s">
        <v>340</v>
      </c>
      <c r="W32" s="65"/>
      <c r="X32" s="65" t="s">
        <v>340</v>
      </c>
      <c r="Y32" s="65"/>
      <c r="Z32" s="68"/>
      <c r="AA32" s="69">
        <v>1</v>
      </c>
      <c r="AB32" s="69">
        <v>61.20710635191045</v>
      </c>
      <c r="AC32" s="9">
        <v>2</v>
      </c>
      <c r="AD32" s="69">
        <v>19.566804575322465</v>
      </c>
      <c r="AE32" s="25"/>
      <c r="AF32" s="25"/>
      <c r="AG32" s="25" t="s">
        <v>340</v>
      </c>
      <c r="AH32" s="25"/>
      <c r="AI32" s="20"/>
      <c r="AJ32" s="20"/>
      <c r="AK32" s="20"/>
      <c r="AL32" s="20"/>
      <c r="AM32" s="9" t="s">
        <v>340</v>
      </c>
      <c r="AN32" s="9">
        <v>0</v>
      </c>
      <c r="AO32" s="9" t="s">
        <v>340</v>
      </c>
      <c r="AP32" s="9">
        <v>0</v>
      </c>
      <c r="AQ32" s="9">
        <v>0</v>
      </c>
      <c r="AR32" s="80" t="s">
        <v>340</v>
      </c>
      <c r="AS32" s="80" t="s">
        <v>340</v>
      </c>
      <c r="AT32" s="80" t="s">
        <v>340</v>
      </c>
      <c r="AU32" s="80" t="s">
        <v>340</v>
      </c>
      <c r="AV32" s="80" t="s">
        <v>340</v>
      </c>
      <c r="AW32" s="80" t="s">
        <v>340</v>
      </c>
      <c r="AX32" s="80" t="s">
        <v>340</v>
      </c>
      <c r="AY32" s="70">
        <v>61.20710635191045</v>
      </c>
      <c r="AZ32" s="70">
        <v>19.226089072767095</v>
      </c>
      <c r="BA32" s="70">
        <v>0.09734728644439036</v>
      </c>
      <c r="BB32" s="70">
        <v>3.455828668775858</v>
      </c>
      <c r="BC32" s="70">
        <v>13.84765149671453</v>
      </c>
      <c r="BD32" s="70">
        <v>1.898272085665612</v>
      </c>
      <c r="BE32" s="70">
        <v>0.2677050377220735</v>
      </c>
      <c r="BF32" s="71" t="s">
        <v>340</v>
      </c>
      <c r="BG32" s="71" t="s">
        <v>340</v>
      </c>
      <c r="BH32" s="71" t="s">
        <v>340</v>
      </c>
      <c r="BI32" s="71" t="s">
        <v>340</v>
      </c>
      <c r="BJ32" s="71"/>
      <c r="BK32" s="71"/>
      <c r="BL32" s="9">
        <v>8</v>
      </c>
      <c r="BM32" s="9" t="s">
        <v>340</v>
      </c>
      <c r="BN32" s="3" t="s">
        <v>1194</v>
      </c>
      <c r="BO32" s="20" t="s">
        <v>1502</v>
      </c>
      <c r="BP32" s="9"/>
      <c r="BQ32" s="9">
        <v>11</v>
      </c>
      <c r="BR32" s="9">
        <v>8</v>
      </c>
      <c r="BS32" s="9">
        <v>2</v>
      </c>
      <c r="BT32" s="9">
        <v>2</v>
      </c>
      <c r="BU32" s="9">
        <v>3</v>
      </c>
      <c r="BV32" s="9">
        <v>1</v>
      </c>
      <c r="BW32" s="9">
        <v>0</v>
      </c>
      <c r="BX32" s="9">
        <v>13</v>
      </c>
      <c r="BY32" s="9">
        <v>11</v>
      </c>
      <c r="BZ32" s="9">
        <v>9</v>
      </c>
      <c r="CA32" s="9">
        <v>0</v>
      </c>
      <c r="CB32" s="9">
        <v>3</v>
      </c>
      <c r="CC32" s="9" t="s">
        <v>340</v>
      </c>
      <c r="CD32" s="9" t="s">
        <v>340</v>
      </c>
      <c r="CE32" s="9">
        <v>1</v>
      </c>
      <c r="CF32" s="9" t="s">
        <v>340</v>
      </c>
      <c r="CG32" s="9">
        <v>0</v>
      </c>
      <c r="CH32" s="9">
        <v>0</v>
      </c>
      <c r="CI32" s="9">
        <v>0</v>
      </c>
      <c r="CJ32" s="72">
        <v>3627</v>
      </c>
      <c r="CK32" s="72">
        <v>150</v>
      </c>
      <c r="CL32" s="79" t="s">
        <v>815</v>
      </c>
      <c r="CM32" s="22" t="s">
        <v>1685</v>
      </c>
      <c r="CN32" s="9"/>
      <c r="CO32" s="9"/>
      <c r="CP32" s="73"/>
      <c r="CQ32" s="74" t="s">
        <v>340</v>
      </c>
      <c r="CR32" s="25"/>
      <c r="CS32" s="25"/>
      <c r="CT32" s="71"/>
      <c r="CU32" s="9" t="s">
        <v>348</v>
      </c>
      <c r="CV32" s="9">
        <v>1</v>
      </c>
      <c r="CW32" s="9">
        <v>3</v>
      </c>
      <c r="CX32" s="75" t="s">
        <v>815</v>
      </c>
      <c r="CY32" s="26" t="s">
        <v>1367</v>
      </c>
      <c r="CZ32" s="71"/>
      <c r="DA32" s="71"/>
      <c r="DB32" s="76"/>
      <c r="DC32" s="9" t="s">
        <v>340</v>
      </c>
      <c r="DD32" s="9" t="s">
        <v>340</v>
      </c>
      <c r="DE32" s="6"/>
      <c r="DF32" s="5"/>
      <c r="DG32" s="5"/>
      <c r="DH32" s="5"/>
      <c r="DI32" s="5" t="s">
        <v>340</v>
      </c>
      <c r="DJ32" s="5"/>
      <c r="DK32" s="5"/>
      <c r="DL32" s="5"/>
      <c r="DM32" s="5">
        <v>189.6</v>
      </c>
      <c r="DN32" s="5"/>
      <c r="DO32" s="5"/>
      <c r="DP32" s="5"/>
      <c r="DQ32" s="5"/>
      <c r="DR32" s="5"/>
      <c r="DS32" s="5"/>
      <c r="DT32" s="5">
        <v>189.6</v>
      </c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>
        <v>189.6</v>
      </c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77">
        <v>189.6</v>
      </c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1:252" ht="51">
      <c r="A33" s="23" t="s">
        <v>361</v>
      </c>
      <c r="B33" s="9" t="s">
        <v>350</v>
      </c>
      <c r="C33" s="9" t="s">
        <v>1552</v>
      </c>
      <c r="D33" s="9" t="s">
        <v>1553</v>
      </c>
      <c r="E33" s="63" t="s">
        <v>862</v>
      </c>
      <c r="F33" s="63" t="s">
        <v>1554</v>
      </c>
      <c r="G33" s="64">
        <v>535322</v>
      </c>
      <c r="H33" s="64">
        <v>1224044</v>
      </c>
      <c r="I33" s="65" t="s">
        <v>347</v>
      </c>
      <c r="J33" s="65"/>
      <c r="K33" s="65">
        <v>2</v>
      </c>
      <c r="L33" s="6"/>
      <c r="M33" s="9" t="s">
        <v>348</v>
      </c>
      <c r="N33" s="66">
        <v>330456</v>
      </c>
      <c r="O33" s="40">
        <v>12819</v>
      </c>
      <c r="P33" s="40">
        <v>27182</v>
      </c>
      <c r="Q33" s="67"/>
      <c r="R33" s="67">
        <v>1</v>
      </c>
      <c r="S33" s="67">
        <v>1</v>
      </c>
      <c r="T33" s="9" t="s">
        <v>340</v>
      </c>
      <c r="U33" s="9" t="s">
        <v>340</v>
      </c>
      <c r="V33" s="68" t="s">
        <v>340</v>
      </c>
      <c r="W33" s="65"/>
      <c r="X33" s="65" t="s">
        <v>340</v>
      </c>
      <c r="Y33" s="65" t="s">
        <v>340</v>
      </c>
      <c r="Z33" s="68"/>
      <c r="AA33" s="69">
        <v>1</v>
      </c>
      <c r="AB33" s="69">
        <v>61.28310483706928</v>
      </c>
      <c r="AC33" s="9">
        <v>2</v>
      </c>
      <c r="AD33" s="69">
        <v>24.282982791587</v>
      </c>
      <c r="AE33" s="24">
        <v>1</v>
      </c>
      <c r="AF33" s="25"/>
      <c r="AG33" s="25" t="s">
        <v>340</v>
      </c>
      <c r="AH33" s="25"/>
      <c r="AI33" s="20"/>
      <c r="AJ33" s="20"/>
      <c r="AK33" s="20"/>
      <c r="AL33" s="20" t="s">
        <v>1502</v>
      </c>
      <c r="AM33" s="9" t="s">
        <v>340</v>
      </c>
      <c r="AN33" s="9" t="s">
        <v>340</v>
      </c>
      <c r="AO33" s="9" t="s">
        <v>340</v>
      </c>
      <c r="AP33" s="9">
        <v>0</v>
      </c>
      <c r="AQ33" s="9">
        <v>0</v>
      </c>
      <c r="AR33" s="9" t="s">
        <v>340</v>
      </c>
      <c r="AS33" s="9" t="s">
        <v>340</v>
      </c>
      <c r="AT33" s="9" t="s">
        <v>340</v>
      </c>
      <c r="AU33" s="9" t="s">
        <v>340</v>
      </c>
      <c r="AV33" s="9" t="s">
        <v>340</v>
      </c>
      <c r="AW33" s="9" t="s">
        <v>340</v>
      </c>
      <c r="AX33" s="9" t="s">
        <v>340</v>
      </c>
      <c r="AY33" s="70">
        <v>61.28310483706928</v>
      </c>
      <c r="AZ33" s="70">
        <v>14.433912371343721</v>
      </c>
      <c r="BA33" s="70">
        <v>0.04475001017045686</v>
      </c>
      <c r="BB33" s="70">
        <v>1.985273178471177</v>
      </c>
      <c r="BC33" s="70">
        <v>17.01720841300191</v>
      </c>
      <c r="BD33" s="70">
        <v>4.479069199788455</v>
      </c>
      <c r="BE33" s="70">
        <v>0.7566819901549978</v>
      </c>
      <c r="BF33" s="71" t="s">
        <v>340</v>
      </c>
      <c r="BG33" s="71" t="s">
        <v>340</v>
      </c>
      <c r="BH33" s="71" t="s">
        <v>340</v>
      </c>
      <c r="BI33" s="71" t="s">
        <v>340</v>
      </c>
      <c r="BJ33" s="71" t="s">
        <v>340</v>
      </c>
      <c r="BK33" s="71" t="s">
        <v>340</v>
      </c>
      <c r="BL33" s="9">
        <v>2</v>
      </c>
      <c r="BM33" s="9" t="s">
        <v>340</v>
      </c>
      <c r="BN33" s="3" t="s">
        <v>1173</v>
      </c>
      <c r="BO33" s="20" t="s">
        <v>1502</v>
      </c>
      <c r="BP33" s="9"/>
      <c r="BQ33" s="9">
        <v>3</v>
      </c>
      <c r="BR33" s="9">
        <v>2</v>
      </c>
      <c r="BS33" s="9">
        <v>1</v>
      </c>
      <c r="BT33" s="9">
        <v>0</v>
      </c>
      <c r="BU33" s="9">
        <v>2</v>
      </c>
      <c r="BV33" s="9">
        <v>0</v>
      </c>
      <c r="BW33" s="9">
        <v>0</v>
      </c>
      <c r="BX33" s="9">
        <v>9</v>
      </c>
      <c r="BY33" s="9">
        <v>28</v>
      </c>
      <c r="BZ33" s="9">
        <v>7</v>
      </c>
      <c r="CA33" s="9">
        <v>0</v>
      </c>
      <c r="CB33" s="9">
        <v>0</v>
      </c>
      <c r="CC33" s="9" t="s">
        <v>340</v>
      </c>
      <c r="CD33" s="9" t="s">
        <v>340</v>
      </c>
      <c r="CE33" s="9">
        <v>3</v>
      </c>
      <c r="CF33" s="9" t="s">
        <v>340</v>
      </c>
      <c r="CG33" s="9">
        <v>0</v>
      </c>
      <c r="CH33" s="9">
        <v>0</v>
      </c>
      <c r="CI33" s="9">
        <v>0</v>
      </c>
      <c r="CJ33" s="72" t="s">
        <v>1555</v>
      </c>
      <c r="CK33" s="72" t="s">
        <v>1556</v>
      </c>
      <c r="CL33" s="24" t="s">
        <v>747</v>
      </c>
      <c r="CM33" s="21" t="s">
        <v>1557</v>
      </c>
      <c r="CN33" s="9" t="s">
        <v>340</v>
      </c>
      <c r="CO33" s="9"/>
      <c r="CP33" s="73"/>
      <c r="CQ33" s="74" t="s">
        <v>340</v>
      </c>
      <c r="CR33" s="25"/>
      <c r="CS33" s="25"/>
      <c r="CT33" s="71"/>
      <c r="CU33" s="9" t="s">
        <v>1545</v>
      </c>
      <c r="CV33" s="9">
        <v>1</v>
      </c>
      <c r="CW33" s="9">
        <v>1</v>
      </c>
      <c r="CX33" s="75" t="s">
        <v>747</v>
      </c>
      <c r="CY33" s="26" t="s">
        <v>1363</v>
      </c>
      <c r="CZ33" s="71"/>
      <c r="DA33" s="71"/>
      <c r="DB33" s="76">
        <v>10</v>
      </c>
      <c r="DC33" s="9"/>
      <c r="DD33" s="9" t="s">
        <v>340</v>
      </c>
      <c r="DE33" s="6"/>
      <c r="DF33" s="5"/>
      <c r="DG33" s="5"/>
      <c r="DH33" s="5"/>
      <c r="DI33" s="5" t="s">
        <v>340</v>
      </c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>
        <v>1800</v>
      </c>
      <c r="EI33" s="5"/>
      <c r="EJ33" s="5"/>
      <c r="EK33" s="5"/>
      <c r="EL33" s="5"/>
      <c r="EM33" s="5">
        <v>200</v>
      </c>
      <c r="EN33" s="5"/>
      <c r="EO33" s="5"/>
      <c r="EP33" s="5"/>
      <c r="EQ33" s="5"/>
      <c r="ER33" s="5">
        <v>4000</v>
      </c>
      <c r="ES33" s="5">
        <v>6000</v>
      </c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77">
        <v>6</v>
      </c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</row>
    <row r="34" spans="1:252" ht="12.75">
      <c r="A34" s="23" t="s">
        <v>408</v>
      </c>
      <c r="B34" s="9" t="s">
        <v>350</v>
      </c>
      <c r="C34" s="9" t="s">
        <v>1686</v>
      </c>
      <c r="D34" s="9" t="s">
        <v>1687</v>
      </c>
      <c r="E34" s="63" t="s">
        <v>964</v>
      </c>
      <c r="F34" s="63" t="s">
        <v>964</v>
      </c>
      <c r="G34" s="64">
        <v>541710</v>
      </c>
      <c r="H34" s="64">
        <v>1302641</v>
      </c>
      <c r="I34" s="65" t="s">
        <v>384</v>
      </c>
      <c r="J34" s="65"/>
      <c r="K34" s="65"/>
      <c r="L34" s="60">
        <v>1997</v>
      </c>
      <c r="M34" s="9" t="s">
        <v>348</v>
      </c>
      <c r="N34" s="66"/>
      <c r="O34" s="40">
        <v>728</v>
      </c>
      <c r="P34" s="40">
        <v>6570</v>
      </c>
      <c r="Q34" s="67"/>
      <c r="R34" s="67"/>
      <c r="S34" s="67"/>
      <c r="T34" s="9" t="s">
        <v>340</v>
      </c>
      <c r="U34" s="9" t="s">
        <v>340</v>
      </c>
      <c r="V34" s="68" t="s">
        <v>340</v>
      </c>
      <c r="W34" s="65" t="s">
        <v>340</v>
      </c>
      <c r="X34" s="65" t="s">
        <v>340</v>
      </c>
      <c r="Y34" s="65" t="s">
        <v>340</v>
      </c>
      <c r="Z34" s="68"/>
      <c r="AA34" s="69">
        <v>1</v>
      </c>
      <c r="AB34" s="69">
        <v>53.8541306602143</v>
      </c>
      <c r="AC34" s="9">
        <v>2</v>
      </c>
      <c r="AD34" s="69">
        <v>23.211199446940892</v>
      </c>
      <c r="AE34" s="24"/>
      <c r="AF34" s="83"/>
      <c r="AG34" s="74" t="s">
        <v>340</v>
      </c>
      <c r="AH34" s="74"/>
      <c r="AI34" s="20"/>
      <c r="AJ34" s="20"/>
      <c r="AK34" s="20"/>
      <c r="AL34" s="20" t="s">
        <v>1502</v>
      </c>
      <c r="AM34" s="9" t="s">
        <v>340</v>
      </c>
      <c r="AN34" s="9" t="s">
        <v>340</v>
      </c>
      <c r="AO34" s="9" t="s">
        <v>340</v>
      </c>
      <c r="AP34" s="9" t="s">
        <v>340</v>
      </c>
      <c r="AQ34" s="9">
        <v>0</v>
      </c>
      <c r="AR34" s="80" t="s">
        <v>340</v>
      </c>
      <c r="AS34" s="80" t="s">
        <v>340</v>
      </c>
      <c r="AT34" s="80" t="s">
        <v>340</v>
      </c>
      <c r="AU34" s="80" t="s">
        <v>340</v>
      </c>
      <c r="AV34" s="80" t="s">
        <v>340</v>
      </c>
      <c r="AW34" s="80" t="s">
        <v>340</v>
      </c>
      <c r="AX34" s="80" t="s">
        <v>340</v>
      </c>
      <c r="AY34" s="70">
        <v>53.8541306602143</v>
      </c>
      <c r="AZ34" s="70">
        <v>22.9346698928448</v>
      </c>
      <c r="BA34" s="70">
        <v>0.06913238852402351</v>
      </c>
      <c r="BB34" s="70">
        <v>3.9232630487383338</v>
      </c>
      <c r="BC34" s="70">
        <v>6.9305219495333565</v>
      </c>
      <c r="BD34" s="70">
        <v>11.890770826132043</v>
      </c>
      <c r="BE34" s="70">
        <v>0.39751123401313515</v>
      </c>
      <c r="BF34" s="71" t="s">
        <v>340</v>
      </c>
      <c r="BG34" s="71" t="s">
        <v>340</v>
      </c>
      <c r="BH34" s="71" t="s">
        <v>340</v>
      </c>
      <c r="BI34" s="71" t="s">
        <v>340</v>
      </c>
      <c r="BJ34" s="71"/>
      <c r="BK34" s="71"/>
      <c r="BL34" s="84">
        <v>4</v>
      </c>
      <c r="BM34" s="9" t="s">
        <v>340</v>
      </c>
      <c r="BN34" s="3" t="s">
        <v>1309</v>
      </c>
      <c r="BO34" s="20" t="s">
        <v>1502</v>
      </c>
      <c r="BP34" s="9"/>
      <c r="BQ34" s="9">
        <v>5</v>
      </c>
      <c r="BR34" s="9">
        <v>4</v>
      </c>
      <c r="BS34" s="9">
        <v>1</v>
      </c>
      <c r="BT34" s="9">
        <v>0</v>
      </c>
      <c r="BU34" s="9">
        <v>2</v>
      </c>
      <c r="BV34" s="9">
        <v>0</v>
      </c>
      <c r="BW34" s="9">
        <v>1</v>
      </c>
      <c r="BX34" s="9">
        <v>4</v>
      </c>
      <c r="BY34" s="9">
        <v>10</v>
      </c>
      <c r="BZ34" s="9">
        <v>15</v>
      </c>
      <c r="CA34" s="9">
        <v>8</v>
      </c>
      <c r="CB34" s="9">
        <v>5</v>
      </c>
      <c r="CC34" s="9" t="s">
        <v>340</v>
      </c>
      <c r="CD34" s="9" t="s">
        <v>340</v>
      </c>
      <c r="CE34" s="9">
        <v>1</v>
      </c>
      <c r="CF34" s="9" t="s">
        <v>340</v>
      </c>
      <c r="CG34" s="9">
        <v>0</v>
      </c>
      <c r="CH34" s="9">
        <v>0</v>
      </c>
      <c r="CI34" s="9">
        <v>0</v>
      </c>
      <c r="CJ34" s="72">
        <v>6000</v>
      </c>
      <c r="CK34" s="72">
        <v>200</v>
      </c>
      <c r="CL34" s="24" t="s">
        <v>784</v>
      </c>
      <c r="CM34" s="21" t="s">
        <v>1500</v>
      </c>
      <c r="CN34" s="9"/>
      <c r="CO34" s="9"/>
      <c r="CP34" s="73" t="s">
        <v>340</v>
      </c>
      <c r="CQ34" s="74" t="s">
        <v>340</v>
      </c>
      <c r="CR34" s="25"/>
      <c r="CS34" s="25"/>
      <c r="CT34" s="71"/>
      <c r="CU34" s="9" t="s">
        <v>348</v>
      </c>
      <c r="CV34" s="9">
        <v>1</v>
      </c>
      <c r="CW34" s="9">
        <v>1</v>
      </c>
      <c r="CX34" s="75" t="s">
        <v>784</v>
      </c>
      <c r="CY34" s="26" t="s">
        <v>1371</v>
      </c>
      <c r="CZ34" s="71"/>
      <c r="DA34" s="71"/>
      <c r="DB34" s="76"/>
      <c r="DC34" s="9" t="s">
        <v>340</v>
      </c>
      <c r="DD34" s="9" t="s">
        <v>340</v>
      </c>
      <c r="DE34" s="6">
        <v>1997</v>
      </c>
      <c r="DF34" s="5">
        <v>1204</v>
      </c>
      <c r="DG34" s="5">
        <v>2510</v>
      </c>
      <c r="DH34" s="5">
        <v>3714</v>
      </c>
      <c r="DI34" s="5" t="s">
        <v>340</v>
      </c>
      <c r="DJ34" s="5"/>
      <c r="DK34" s="5"/>
      <c r="DL34" s="5"/>
      <c r="DM34" s="5"/>
      <c r="DN34" s="5">
        <v>142.6</v>
      </c>
      <c r="DO34" s="5"/>
      <c r="DP34" s="5">
        <v>208.1</v>
      </c>
      <c r="DQ34" s="5"/>
      <c r="DR34" s="5"/>
      <c r="DS34" s="5">
        <v>9.5</v>
      </c>
      <c r="DT34" s="5">
        <v>360.2</v>
      </c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>
        <v>4074.2</v>
      </c>
      <c r="EH34" s="5"/>
      <c r="EI34" s="5"/>
      <c r="EJ34" s="5"/>
      <c r="EK34" s="5"/>
      <c r="EL34" s="5"/>
      <c r="EM34" s="5"/>
      <c r="EN34" s="5"/>
      <c r="EO34" s="5">
        <v>39.6</v>
      </c>
      <c r="EP34" s="5"/>
      <c r="EQ34" s="5"/>
      <c r="ER34" s="5"/>
      <c r="ES34" s="5">
        <v>39.6</v>
      </c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77">
        <v>4113.8</v>
      </c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ht="12.75">
      <c r="A35" s="23" t="s">
        <v>477</v>
      </c>
      <c r="B35" s="9" t="s">
        <v>350</v>
      </c>
      <c r="C35" s="9" t="s">
        <v>1772</v>
      </c>
      <c r="D35" s="9" t="s">
        <v>1781</v>
      </c>
      <c r="E35" s="63" t="s">
        <v>1006</v>
      </c>
      <c r="F35" s="63" t="s">
        <v>1006</v>
      </c>
      <c r="G35" s="64">
        <v>492805</v>
      </c>
      <c r="H35" s="64">
        <v>1203041</v>
      </c>
      <c r="I35" s="65" t="s">
        <v>348</v>
      </c>
      <c r="J35" s="65"/>
      <c r="K35" s="65"/>
      <c r="L35" s="60">
        <v>1996</v>
      </c>
      <c r="M35" s="9" t="s">
        <v>348</v>
      </c>
      <c r="N35" s="66"/>
      <c r="O35" s="40"/>
      <c r="P35" s="40"/>
      <c r="Q35" s="67"/>
      <c r="R35" s="67"/>
      <c r="S35" s="67"/>
      <c r="T35" s="9"/>
      <c r="U35" s="9"/>
      <c r="V35" s="68"/>
      <c r="W35" s="65"/>
      <c r="X35" s="65"/>
      <c r="Y35" s="65"/>
      <c r="Z35" s="68" t="s">
        <v>340</v>
      </c>
      <c r="AA35" s="69"/>
      <c r="AB35" s="69"/>
      <c r="AC35" s="9">
        <v>1</v>
      </c>
      <c r="AD35" s="69"/>
      <c r="AE35" s="25"/>
      <c r="AF35" s="25"/>
      <c r="AG35" s="25" t="s">
        <v>340</v>
      </c>
      <c r="AH35" s="25"/>
      <c r="AI35" s="20"/>
      <c r="AJ35" s="20"/>
      <c r="AK35" s="20"/>
      <c r="AL35" s="20"/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80">
        <v>0</v>
      </c>
      <c r="AS35" s="80">
        <v>0</v>
      </c>
      <c r="AT35" s="80">
        <v>0</v>
      </c>
      <c r="AU35" s="80">
        <v>0</v>
      </c>
      <c r="AV35" s="80">
        <v>0</v>
      </c>
      <c r="AW35" s="80">
        <v>0</v>
      </c>
      <c r="AX35" s="80">
        <v>0</v>
      </c>
      <c r="AY35" s="70">
        <v>0</v>
      </c>
      <c r="AZ35" s="7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1"/>
      <c r="BG35" s="71"/>
      <c r="BH35" s="71"/>
      <c r="BI35" s="71"/>
      <c r="BJ35" s="71"/>
      <c r="BK35" s="71"/>
      <c r="BL35" s="9"/>
      <c r="BM35" s="9" t="s">
        <v>340</v>
      </c>
      <c r="BN35" s="3" t="s">
        <v>1310</v>
      </c>
      <c r="BO35" s="20" t="s">
        <v>1502</v>
      </c>
      <c r="BP35" s="9"/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 t="s">
        <v>340</v>
      </c>
      <c r="CD35" s="9" t="s">
        <v>340</v>
      </c>
      <c r="CE35" s="9">
        <v>1</v>
      </c>
      <c r="CF35" s="9" t="s">
        <v>340</v>
      </c>
      <c r="CG35" s="9">
        <v>0</v>
      </c>
      <c r="CH35" s="9">
        <v>0</v>
      </c>
      <c r="CI35" s="9">
        <v>0</v>
      </c>
      <c r="CJ35" s="72">
        <v>3934</v>
      </c>
      <c r="CK35" s="72">
        <v>75</v>
      </c>
      <c r="CL35" s="79">
        <v>0</v>
      </c>
      <c r="CM35" s="22" t="s">
        <v>1579</v>
      </c>
      <c r="CN35" s="9"/>
      <c r="CO35" s="9"/>
      <c r="CP35" s="73"/>
      <c r="CQ35" s="74"/>
      <c r="CR35" s="25" t="s">
        <v>340</v>
      </c>
      <c r="CS35" s="25"/>
      <c r="CT35" s="71"/>
      <c r="CU35" s="9">
        <v>0</v>
      </c>
      <c r="CV35" s="9"/>
      <c r="CW35" s="9">
        <v>3</v>
      </c>
      <c r="CX35" s="75"/>
      <c r="CY35" s="26"/>
      <c r="CZ35" s="71"/>
      <c r="DA35" s="71"/>
      <c r="DB35" s="76"/>
      <c r="DC35" s="9"/>
      <c r="DD35" s="9"/>
      <c r="DE35" s="6">
        <v>1996</v>
      </c>
      <c r="DF35" s="5">
        <v>110</v>
      </c>
      <c r="DG35" s="5"/>
      <c r="DH35" s="5">
        <v>110</v>
      </c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>
        <v>110</v>
      </c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>
        <v>6.019</v>
      </c>
      <c r="ES35" s="5">
        <v>6.019</v>
      </c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77">
        <v>116.19</v>
      </c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pans="1:252" ht="25.5">
      <c r="A36" s="23" t="s">
        <v>555</v>
      </c>
      <c r="B36" s="9" t="s">
        <v>350</v>
      </c>
      <c r="C36" s="9" t="s">
        <v>14</v>
      </c>
      <c r="D36" s="9" t="s">
        <v>15</v>
      </c>
      <c r="E36" s="63" t="s">
        <v>1125</v>
      </c>
      <c r="F36" s="63" t="s">
        <v>1125</v>
      </c>
      <c r="G36" s="64">
        <v>492014</v>
      </c>
      <c r="H36" s="64">
        <v>1242338</v>
      </c>
      <c r="I36" s="65" t="s">
        <v>497</v>
      </c>
      <c r="J36" s="65"/>
      <c r="K36" s="65"/>
      <c r="L36" s="6"/>
      <c r="M36" s="9" t="s">
        <v>348</v>
      </c>
      <c r="N36" s="66"/>
      <c r="O36" s="40"/>
      <c r="P36" s="40"/>
      <c r="Q36" s="67"/>
      <c r="R36" s="67"/>
      <c r="S36" s="67"/>
      <c r="T36" s="9" t="s">
        <v>340</v>
      </c>
      <c r="U36" s="9"/>
      <c r="V36" s="68"/>
      <c r="W36" s="65"/>
      <c r="X36" s="65"/>
      <c r="Y36" s="65"/>
      <c r="Z36" s="68" t="s">
        <v>340</v>
      </c>
      <c r="AA36" s="69"/>
      <c r="AB36" s="69"/>
      <c r="AC36" s="9">
        <v>2</v>
      </c>
      <c r="AD36" s="69"/>
      <c r="AE36" s="24">
        <v>1</v>
      </c>
      <c r="AF36" s="25"/>
      <c r="AG36" s="25" t="s">
        <v>340</v>
      </c>
      <c r="AH36" s="25"/>
      <c r="AI36" s="20"/>
      <c r="AJ36" s="20"/>
      <c r="AK36" s="20"/>
      <c r="AL36" s="20"/>
      <c r="AM36" s="9" t="s">
        <v>340</v>
      </c>
      <c r="AN36" s="9">
        <v>0</v>
      </c>
      <c r="AO36" s="9" t="s">
        <v>340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1"/>
      <c r="BG36" s="71"/>
      <c r="BH36" s="71"/>
      <c r="BI36" s="71"/>
      <c r="BJ36" s="71"/>
      <c r="BK36" s="71"/>
      <c r="BL36" s="9">
        <v>9</v>
      </c>
      <c r="BM36" s="9" t="s">
        <v>340</v>
      </c>
      <c r="BN36" s="3" t="s">
        <v>1155</v>
      </c>
      <c r="BO36" s="20" t="s">
        <v>1501</v>
      </c>
      <c r="BP36" s="9"/>
      <c r="BQ36" s="9">
        <v>13</v>
      </c>
      <c r="BR36" s="9">
        <v>9</v>
      </c>
      <c r="BS36" s="9">
        <v>3</v>
      </c>
      <c r="BT36" s="9">
        <v>2</v>
      </c>
      <c r="BU36" s="9">
        <v>5</v>
      </c>
      <c r="BV36" s="9">
        <v>1</v>
      </c>
      <c r="BW36" s="9">
        <v>0</v>
      </c>
      <c r="BX36" s="9">
        <v>11</v>
      </c>
      <c r="BY36" s="9">
        <v>8</v>
      </c>
      <c r="BZ36" s="9">
        <v>10</v>
      </c>
      <c r="CA36" s="9">
        <v>2</v>
      </c>
      <c r="CB36" s="9">
        <v>3</v>
      </c>
      <c r="CC36" s="9" t="s">
        <v>340</v>
      </c>
      <c r="CD36" s="9" t="s">
        <v>340</v>
      </c>
      <c r="CE36" s="9">
        <v>1</v>
      </c>
      <c r="CF36" s="9" t="s">
        <v>340</v>
      </c>
      <c r="CG36" s="9">
        <v>0</v>
      </c>
      <c r="CH36" s="9">
        <v>0</v>
      </c>
      <c r="CI36" s="9">
        <v>0</v>
      </c>
      <c r="CJ36" s="72">
        <v>3565</v>
      </c>
      <c r="CK36" s="72">
        <v>75</v>
      </c>
      <c r="CL36" s="24" t="s">
        <v>816</v>
      </c>
      <c r="CM36" s="21" t="s">
        <v>1685</v>
      </c>
      <c r="CN36" s="9"/>
      <c r="CO36" s="9"/>
      <c r="CP36" s="73"/>
      <c r="CQ36" s="74" t="s">
        <v>340</v>
      </c>
      <c r="CR36" s="25"/>
      <c r="CS36" s="25"/>
      <c r="CT36" s="71"/>
      <c r="CU36" s="9" t="s">
        <v>348</v>
      </c>
      <c r="CV36" s="9">
        <v>1</v>
      </c>
      <c r="CW36" s="9">
        <v>3</v>
      </c>
      <c r="CX36" s="75" t="s">
        <v>816</v>
      </c>
      <c r="CY36" s="26"/>
      <c r="CZ36" s="71"/>
      <c r="DA36" s="71"/>
      <c r="DB36" s="76"/>
      <c r="DC36" s="9"/>
      <c r="DD36" s="9" t="s">
        <v>340</v>
      </c>
      <c r="DE36" s="6"/>
      <c r="DF36" s="5"/>
      <c r="DG36" s="5"/>
      <c r="DH36" s="5"/>
      <c r="DI36" s="5" t="s">
        <v>340</v>
      </c>
      <c r="DJ36" s="5"/>
      <c r="DK36" s="5">
        <v>371.2</v>
      </c>
      <c r="DL36" s="5">
        <v>41.8</v>
      </c>
      <c r="DM36" s="5"/>
      <c r="DN36" s="5"/>
      <c r="DO36" s="5"/>
      <c r="DP36" s="5"/>
      <c r="DQ36" s="5"/>
      <c r="DR36" s="5"/>
      <c r="DS36" s="5">
        <v>4.4</v>
      </c>
      <c r="DT36" s="5">
        <v>417.4</v>
      </c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>
        <v>417.4</v>
      </c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77">
        <v>417.4</v>
      </c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</row>
    <row r="37" spans="1:252" ht="20.25" customHeight="1">
      <c r="A37" s="23" t="s">
        <v>407</v>
      </c>
      <c r="B37" s="9" t="s">
        <v>350</v>
      </c>
      <c r="C37" s="9" t="s">
        <v>1589</v>
      </c>
      <c r="D37" s="9" t="s">
        <v>1590</v>
      </c>
      <c r="E37" s="63" t="s">
        <v>880</v>
      </c>
      <c r="F37" s="63" t="s">
        <v>880</v>
      </c>
      <c r="G37" s="64">
        <v>530133</v>
      </c>
      <c r="H37" s="64">
        <v>1223037</v>
      </c>
      <c r="I37" s="65" t="s">
        <v>384</v>
      </c>
      <c r="J37" s="65"/>
      <c r="K37" s="65"/>
      <c r="L37" s="60"/>
      <c r="M37" s="9" t="s">
        <v>348</v>
      </c>
      <c r="N37" s="66"/>
      <c r="O37" s="40">
        <v>3253</v>
      </c>
      <c r="P37" s="40">
        <v>5554</v>
      </c>
      <c r="Q37" s="67" t="s">
        <v>340</v>
      </c>
      <c r="R37" s="67"/>
      <c r="S37" s="67"/>
      <c r="T37" s="9" t="s">
        <v>340</v>
      </c>
      <c r="U37" s="9"/>
      <c r="V37" s="68" t="s">
        <v>340</v>
      </c>
      <c r="W37" s="65" t="s">
        <v>340</v>
      </c>
      <c r="X37" s="65" t="s">
        <v>340</v>
      </c>
      <c r="Y37" s="65"/>
      <c r="Z37" s="68"/>
      <c r="AA37" s="69">
        <v>1</v>
      </c>
      <c r="AB37" s="69">
        <v>40.66613482249701</v>
      </c>
      <c r="AC37" s="9">
        <v>3</v>
      </c>
      <c r="AD37" s="69">
        <v>37.89389708815316</v>
      </c>
      <c r="AE37" s="24">
        <v>1</v>
      </c>
      <c r="AF37" s="83"/>
      <c r="AG37" s="74" t="s">
        <v>340</v>
      </c>
      <c r="AH37" s="74"/>
      <c r="AI37" s="20"/>
      <c r="AJ37" s="20"/>
      <c r="AK37" s="20" t="s">
        <v>1502</v>
      </c>
      <c r="AL37" s="20"/>
      <c r="AM37" s="9" t="s">
        <v>340</v>
      </c>
      <c r="AN37" s="9">
        <v>0</v>
      </c>
      <c r="AO37" s="9" t="s">
        <v>340</v>
      </c>
      <c r="AP37" s="9">
        <v>0</v>
      </c>
      <c r="AQ37" s="9">
        <v>0</v>
      </c>
      <c r="AR37" s="80" t="s">
        <v>340</v>
      </c>
      <c r="AS37" s="80" t="s">
        <v>340</v>
      </c>
      <c r="AT37" s="80">
        <v>0</v>
      </c>
      <c r="AU37" s="80" t="s">
        <v>340</v>
      </c>
      <c r="AV37" s="80" t="s">
        <v>340</v>
      </c>
      <c r="AW37" s="80" t="s">
        <v>340</v>
      </c>
      <c r="AX37" s="80" t="s">
        <v>340</v>
      </c>
      <c r="AY37" s="70">
        <v>40.66613482249701</v>
      </c>
      <c r="AZ37" s="70">
        <v>21.43996808934982</v>
      </c>
      <c r="BA37" s="70">
        <v>0</v>
      </c>
      <c r="BB37" s="70">
        <v>1.2564818508177105</v>
      </c>
      <c r="BC37" s="70">
        <v>33.14718787395293</v>
      </c>
      <c r="BD37" s="70">
        <v>1.3761467889908259</v>
      </c>
      <c r="BE37" s="70">
        <v>2.114080574391703</v>
      </c>
      <c r="BF37" s="71" t="s">
        <v>340</v>
      </c>
      <c r="BG37" s="71" t="s">
        <v>340</v>
      </c>
      <c r="BH37" s="71" t="s">
        <v>340</v>
      </c>
      <c r="BI37" s="71" t="s">
        <v>340</v>
      </c>
      <c r="BJ37" s="71" t="s">
        <v>340</v>
      </c>
      <c r="BK37" s="71"/>
      <c r="BL37" s="84">
        <v>2</v>
      </c>
      <c r="BM37" s="9" t="s">
        <v>340</v>
      </c>
      <c r="BN37" s="3" t="s">
        <v>1312</v>
      </c>
      <c r="BO37" s="20" t="s">
        <v>1502</v>
      </c>
      <c r="BP37" s="9"/>
      <c r="BQ37" s="9">
        <v>2</v>
      </c>
      <c r="BR37" s="9">
        <v>2</v>
      </c>
      <c r="BS37" s="9">
        <v>0</v>
      </c>
      <c r="BT37" s="9">
        <v>1</v>
      </c>
      <c r="BU37" s="9">
        <v>1</v>
      </c>
      <c r="BV37" s="9">
        <v>0</v>
      </c>
      <c r="BW37" s="9">
        <v>0</v>
      </c>
      <c r="BX37" s="9">
        <v>12</v>
      </c>
      <c r="BY37" s="9">
        <v>27</v>
      </c>
      <c r="BZ37" s="9">
        <v>5</v>
      </c>
      <c r="CA37" s="9">
        <v>1</v>
      </c>
      <c r="CB37" s="9">
        <v>0</v>
      </c>
      <c r="CC37" s="9" t="s">
        <v>340</v>
      </c>
      <c r="CD37" s="9" t="s">
        <v>340</v>
      </c>
      <c r="CE37" s="9">
        <v>1</v>
      </c>
      <c r="CF37" s="9">
        <v>0</v>
      </c>
      <c r="CG37" s="9">
        <v>0</v>
      </c>
      <c r="CH37" s="9">
        <v>0</v>
      </c>
      <c r="CI37" s="9" t="s">
        <v>340</v>
      </c>
      <c r="CJ37" s="72">
        <v>5500</v>
      </c>
      <c r="CK37" s="72">
        <v>200</v>
      </c>
      <c r="CL37" s="24" t="s">
        <v>760</v>
      </c>
      <c r="CM37" s="21" t="s">
        <v>1564</v>
      </c>
      <c r="CN37" s="9"/>
      <c r="CO37" s="9"/>
      <c r="CP37" s="73" t="s">
        <v>340</v>
      </c>
      <c r="CQ37" s="74" t="s">
        <v>340</v>
      </c>
      <c r="CR37" s="25"/>
      <c r="CS37" s="25"/>
      <c r="CT37" s="71"/>
      <c r="CU37" s="9" t="s">
        <v>348</v>
      </c>
      <c r="CV37" s="9">
        <v>1</v>
      </c>
      <c r="CW37" s="9">
        <v>3</v>
      </c>
      <c r="CX37" s="75" t="s">
        <v>817</v>
      </c>
      <c r="CY37" s="26" t="s">
        <v>1383</v>
      </c>
      <c r="CZ37" s="71"/>
      <c r="DA37" s="71"/>
      <c r="DB37" s="76"/>
      <c r="DC37" s="9" t="s">
        <v>340</v>
      </c>
      <c r="DD37" s="9" t="s">
        <v>340</v>
      </c>
      <c r="DE37" s="6"/>
      <c r="DF37" s="5"/>
      <c r="DG37" s="5"/>
      <c r="DH37" s="5"/>
      <c r="DI37" s="5" t="s">
        <v>340</v>
      </c>
      <c r="DJ37" s="5"/>
      <c r="DK37" s="5"/>
      <c r="DL37" s="5"/>
      <c r="DM37" s="5">
        <v>73.1</v>
      </c>
      <c r="DN37" s="5">
        <v>1777.3</v>
      </c>
      <c r="DO37" s="5"/>
      <c r="DP37" s="5"/>
      <c r="DQ37" s="5"/>
      <c r="DR37" s="5">
        <v>197.6</v>
      </c>
      <c r="DS37" s="5"/>
      <c r="DT37" s="5">
        <v>2048</v>
      </c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>
        <v>2048</v>
      </c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77">
        <v>248</v>
      </c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</row>
    <row r="38" spans="1:252" ht="25.5" customHeight="1">
      <c r="A38" s="23" t="s">
        <v>474</v>
      </c>
      <c r="B38" s="9" t="s">
        <v>350</v>
      </c>
      <c r="C38" s="9" t="s">
        <v>1754</v>
      </c>
      <c r="D38" s="9" t="s">
        <v>1755</v>
      </c>
      <c r="E38" s="63" t="s">
        <v>997</v>
      </c>
      <c r="F38" s="63" t="s">
        <v>997</v>
      </c>
      <c r="G38" s="64">
        <v>504058</v>
      </c>
      <c r="H38" s="64">
        <v>1191343</v>
      </c>
      <c r="I38" s="65" t="s">
        <v>348</v>
      </c>
      <c r="J38" s="65"/>
      <c r="K38" s="65"/>
      <c r="L38" s="60">
        <v>1997</v>
      </c>
      <c r="M38" s="9" t="s">
        <v>348</v>
      </c>
      <c r="N38" s="66"/>
      <c r="O38" s="40"/>
      <c r="P38" s="40">
        <f>10447+10361</f>
        <v>20808</v>
      </c>
      <c r="Q38" s="67" t="s">
        <v>340</v>
      </c>
      <c r="R38" s="67"/>
      <c r="S38" s="67"/>
      <c r="T38" s="9"/>
      <c r="U38" s="9" t="s">
        <v>340</v>
      </c>
      <c r="V38" s="68"/>
      <c r="W38" s="65" t="s">
        <v>340</v>
      </c>
      <c r="X38" s="65"/>
      <c r="Y38" s="65" t="s">
        <v>340</v>
      </c>
      <c r="Z38" s="68"/>
      <c r="AA38" s="69">
        <v>2</v>
      </c>
      <c r="AB38" s="69">
        <v>56.513761467889914</v>
      </c>
      <c r="AC38" s="9">
        <v>2</v>
      </c>
      <c r="AD38" s="69">
        <v>42.12457749879286</v>
      </c>
      <c r="AE38" s="24"/>
      <c r="AF38" s="83"/>
      <c r="AG38" s="74" t="s">
        <v>340</v>
      </c>
      <c r="AH38" s="74"/>
      <c r="AI38" s="20"/>
      <c r="AJ38" s="20"/>
      <c r="AK38" s="20"/>
      <c r="AL38" s="20"/>
      <c r="AM38" s="9">
        <v>0</v>
      </c>
      <c r="AN38" s="9" t="s">
        <v>340</v>
      </c>
      <c r="AO38" s="9" t="s">
        <v>340</v>
      </c>
      <c r="AP38" s="9">
        <v>0</v>
      </c>
      <c r="AQ38" s="9">
        <v>0</v>
      </c>
      <c r="AR38" s="80" t="s">
        <v>340</v>
      </c>
      <c r="AS38" s="80" t="s">
        <v>340</v>
      </c>
      <c r="AT38" s="80" t="s">
        <v>340</v>
      </c>
      <c r="AU38" s="80" t="s">
        <v>340</v>
      </c>
      <c r="AV38" s="80" t="s">
        <v>340</v>
      </c>
      <c r="AW38" s="80" t="s">
        <v>340</v>
      </c>
      <c r="AX38" s="80" t="s">
        <v>340</v>
      </c>
      <c r="AY38" s="70">
        <v>1.361661033317238</v>
      </c>
      <c r="AZ38" s="70">
        <v>56.513761467889914</v>
      </c>
      <c r="BA38" s="70">
        <v>4.838242394978272</v>
      </c>
      <c r="BB38" s="70">
        <v>3.7759536455818443</v>
      </c>
      <c r="BC38" s="70">
        <v>32.88266537904394</v>
      </c>
      <c r="BD38" s="70">
        <v>0.40560115886045395</v>
      </c>
      <c r="BE38" s="70">
        <v>0.2221149203283438</v>
      </c>
      <c r="BF38" s="71" t="s">
        <v>340</v>
      </c>
      <c r="BG38" s="71" t="s">
        <v>340</v>
      </c>
      <c r="BH38" s="71" t="s">
        <v>340</v>
      </c>
      <c r="BI38" s="71"/>
      <c r="BJ38" s="71"/>
      <c r="BK38" s="71" t="s">
        <v>340</v>
      </c>
      <c r="BL38" s="84">
        <v>4</v>
      </c>
      <c r="BM38" s="9" t="s">
        <v>340</v>
      </c>
      <c r="BN38" s="3" t="s">
        <v>1279</v>
      </c>
      <c r="BO38" s="20" t="s">
        <v>1501</v>
      </c>
      <c r="BP38" s="9"/>
      <c r="BQ38" s="9">
        <v>5</v>
      </c>
      <c r="BR38" s="9">
        <v>4</v>
      </c>
      <c r="BS38" s="9">
        <v>1</v>
      </c>
      <c r="BT38" s="9">
        <v>1</v>
      </c>
      <c r="BU38" s="9">
        <v>2</v>
      </c>
      <c r="BV38" s="9">
        <v>0</v>
      </c>
      <c r="BW38" s="9">
        <v>0</v>
      </c>
      <c r="BX38" s="9">
        <v>19</v>
      </c>
      <c r="BY38" s="9">
        <v>11</v>
      </c>
      <c r="BZ38" s="9">
        <v>5</v>
      </c>
      <c r="CA38" s="9">
        <v>5</v>
      </c>
      <c r="CB38" s="9">
        <v>2</v>
      </c>
      <c r="CC38" s="9" t="s">
        <v>340</v>
      </c>
      <c r="CD38" s="9" t="s">
        <v>340</v>
      </c>
      <c r="CE38" s="9">
        <v>1</v>
      </c>
      <c r="CF38" s="9" t="s">
        <v>340</v>
      </c>
      <c r="CG38" s="9">
        <v>0</v>
      </c>
      <c r="CH38" s="9">
        <v>0</v>
      </c>
      <c r="CI38" s="9">
        <v>0</v>
      </c>
      <c r="CJ38" s="72">
        <v>4260</v>
      </c>
      <c r="CK38" s="72">
        <v>75</v>
      </c>
      <c r="CL38" s="24" t="s">
        <v>822</v>
      </c>
      <c r="CM38" s="21" t="s">
        <v>1579</v>
      </c>
      <c r="CN38" s="9"/>
      <c r="CO38" s="9"/>
      <c r="CP38" s="73"/>
      <c r="CQ38" s="74" t="s">
        <v>340</v>
      </c>
      <c r="CR38" s="25"/>
      <c r="CS38" s="25"/>
      <c r="CT38" s="71"/>
      <c r="CU38" s="9" t="s">
        <v>348</v>
      </c>
      <c r="CV38" s="9">
        <v>4</v>
      </c>
      <c r="CW38" s="9">
        <v>3</v>
      </c>
      <c r="CX38" s="75" t="s">
        <v>822</v>
      </c>
      <c r="CY38" s="26" t="s">
        <v>1363</v>
      </c>
      <c r="CZ38" s="71"/>
      <c r="DA38" s="71"/>
      <c r="DB38" s="76"/>
      <c r="DC38" s="9"/>
      <c r="DD38" s="9"/>
      <c r="DE38" s="6">
        <v>1997</v>
      </c>
      <c r="DF38" s="5"/>
      <c r="DG38" s="5"/>
      <c r="DH38" s="5"/>
      <c r="DI38" s="5"/>
      <c r="DJ38" s="5"/>
      <c r="DK38" s="5"/>
      <c r="DL38" s="5"/>
      <c r="DM38" s="5"/>
      <c r="DN38" s="5">
        <v>86.5</v>
      </c>
      <c r="DO38" s="5">
        <v>167.7</v>
      </c>
      <c r="DP38" s="5"/>
      <c r="DQ38" s="5"/>
      <c r="DR38" s="5"/>
      <c r="DS38" s="5"/>
      <c r="DT38" s="5">
        <v>254.2</v>
      </c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>
        <v>254.2</v>
      </c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77">
        <v>254.2</v>
      </c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</row>
    <row r="39" spans="1:252" ht="12.75">
      <c r="A39" s="23" t="s">
        <v>714</v>
      </c>
      <c r="B39" s="9" t="s">
        <v>350</v>
      </c>
      <c r="C39" s="9" t="s">
        <v>1819</v>
      </c>
      <c r="D39" s="9" t="s">
        <v>1820</v>
      </c>
      <c r="E39" s="63" t="s">
        <v>862</v>
      </c>
      <c r="F39" s="63" t="s">
        <v>862</v>
      </c>
      <c r="G39" s="64">
        <v>531515</v>
      </c>
      <c r="H39" s="64">
        <v>1314850</v>
      </c>
      <c r="I39" s="65" t="s">
        <v>711</v>
      </c>
      <c r="J39" s="65"/>
      <c r="K39" s="65"/>
      <c r="L39" s="6"/>
      <c r="M39" s="9" t="s">
        <v>348</v>
      </c>
      <c r="N39" s="66"/>
      <c r="O39" s="40">
        <v>104</v>
      </c>
      <c r="P39" s="40">
        <v>6266</v>
      </c>
      <c r="Q39" s="67"/>
      <c r="R39" s="67"/>
      <c r="S39" s="67"/>
      <c r="T39" s="9" t="s">
        <v>340</v>
      </c>
      <c r="U39" s="9" t="s">
        <v>340</v>
      </c>
      <c r="V39" s="68" t="s">
        <v>340</v>
      </c>
      <c r="W39" s="65"/>
      <c r="X39" s="65" t="s">
        <v>340</v>
      </c>
      <c r="Y39" s="65"/>
      <c r="Z39" s="68"/>
      <c r="AA39" s="69">
        <v>2</v>
      </c>
      <c r="AB39" s="69">
        <v>57.489979959919836</v>
      </c>
      <c r="AC39" s="9">
        <v>2</v>
      </c>
      <c r="AD39" s="69">
        <v>8.917835671342685</v>
      </c>
      <c r="AE39" s="24"/>
      <c r="AF39" s="83"/>
      <c r="AG39" s="74" t="s">
        <v>340</v>
      </c>
      <c r="AH39" s="74"/>
      <c r="AI39" s="20"/>
      <c r="AJ39" s="20"/>
      <c r="AK39" s="20"/>
      <c r="AL39" s="20" t="s">
        <v>1501</v>
      </c>
      <c r="AM39" s="9" t="s">
        <v>340</v>
      </c>
      <c r="AN39" s="9" t="s">
        <v>340</v>
      </c>
      <c r="AO39" s="9" t="s">
        <v>340</v>
      </c>
      <c r="AP39" s="9">
        <v>0</v>
      </c>
      <c r="AQ39" s="9">
        <v>0</v>
      </c>
      <c r="AR39" s="80" t="s">
        <v>340</v>
      </c>
      <c r="AS39" s="80" t="s">
        <v>340</v>
      </c>
      <c r="AT39" s="80" t="s">
        <v>340</v>
      </c>
      <c r="AU39" s="80" t="s">
        <v>340</v>
      </c>
      <c r="AV39" s="80" t="s">
        <v>340</v>
      </c>
      <c r="AW39" s="80" t="s">
        <v>340</v>
      </c>
      <c r="AX39" s="80" t="s">
        <v>340</v>
      </c>
      <c r="AY39" s="70">
        <v>33.59218436873748</v>
      </c>
      <c r="AZ39" s="70">
        <v>57.489979959919836</v>
      </c>
      <c r="BA39" s="70">
        <v>0.07515030060120241</v>
      </c>
      <c r="BB39" s="70">
        <v>2.3046092184368736</v>
      </c>
      <c r="BC39" s="70">
        <v>2.17935871743487</v>
      </c>
      <c r="BD39" s="70">
        <v>3.5070140280561124</v>
      </c>
      <c r="BE39" s="70">
        <v>0.8517034068136272</v>
      </c>
      <c r="BF39" s="71" t="s">
        <v>340</v>
      </c>
      <c r="BG39" s="71" t="s">
        <v>340</v>
      </c>
      <c r="BH39" s="71" t="s">
        <v>340</v>
      </c>
      <c r="BI39" s="71" t="s">
        <v>340</v>
      </c>
      <c r="BJ39" s="71" t="s">
        <v>340</v>
      </c>
      <c r="BK39" s="71" t="s">
        <v>340</v>
      </c>
      <c r="BL39" s="84">
        <v>2</v>
      </c>
      <c r="BM39" s="9" t="s">
        <v>340</v>
      </c>
      <c r="BO39" s="20"/>
      <c r="BP39" s="9"/>
      <c r="BQ39" s="9">
        <v>2</v>
      </c>
      <c r="BR39" s="9">
        <v>2</v>
      </c>
      <c r="BS39" s="9">
        <v>0</v>
      </c>
      <c r="BT39" s="9">
        <v>0</v>
      </c>
      <c r="BU39" s="9">
        <v>1</v>
      </c>
      <c r="BV39" s="9">
        <v>0</v>
      </c>
      <c r="BW39" s="9">
        <v>0</v>
      </c>
      <c r="BX39" s="9">
        <v>8</v>
      </c>
      <c r="BY39" s="9">
        <v>8</v>
      </c>
      <c r="BZ39" s="9">
        <v>18</v>
      </c>
      <c r="CA39" s="9">
        <v>6</v>
      </c>
      <c r="CB39" s="9">
        <v>5</v>
      </c>
      <c r="CC39" s="9" t="s">
        <v>340</v>
      </c>
      <c r="CD39" s="9" t="s">
        <v>340</v>
      </c>
      <c r="CE39" s="9">
        <v>1</v>
      </c>
      <c r="CF39" s="9" t="s">
        <v>340</v>
      </c>
      <c r="CG39" s="9">
        <v>0</v>
      </c>
      <c r="CH39" s="9">
        <v>0</v>
      </c>
      <c r="CI39" s="9">
        <v>0</v>
      </c>
      <c r="CJ39" s="72">
        <v>5120</v>
      </c>
      <c r="CK39" s="72">
        <v>150</v>
      </c>
      <c r="CL39" s="24" t="s">
        <v>747</v>
      </c>
      <c r="CM39" s="21" t="s">
        <v>1564</v>
      </c>
      <c r="CN39" s="9"/>
      <c r="CO39" s="9"/>
      <c r="CP39" s="73" t="s">
        <v>340</v>
      </c>
      <c r="CQ39" s="74" t="s">
        <v>340</v>
      </c>
      <c r="CR39" s="25"/>
      <c r="CS39" s="25"/>
      <c r="CT39" s="71"/>
      <c r="CU39" s="9" t="s">
        <v>348</v>
      </c>
      <c r="CV39" s="9">
        <v>1</v>
      </c>
      <c r="CW39" s="9">
        <v>2</v>
      </c>
      <c r="CX39" s="75" t="s">
        <v>747</v>
      </c>
      <c r="CY39" s="26" t="s">
        <v>1418</v>
      </c>
      <c r="CZ39" s="71"/>
      <c r="DA39" s="71"/>
      <c r="DB39" s="76"/>
      <c r="DC39" s="9"/>
      <c r="DD39" s="9" t="s">
        <v>340</v>
      </c>
      <c r="DE39" s="6"/>
      <c r="DF39" s="5"/>
      <c r="DG39" s="5"/>
      <c r="DH39" s="5"/>
      <c r="DI39" s="5" t="s">
        <v>340</v>
      </c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77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</row>
    <row r="40" spans="1:252" ht="12.75">
      <c r="A40" s="23" t="s">
        <v>399</v>
      </c>
      <c r="B40" s="9" t="s">
        <v>350</v>
      </c>
      <c r="C40" s="9" t="s">
        <v>1691</v>
      </c>
      <c r="D40" s="9" t="s">
        <v>1692</v>
      </c>
      <c r="E40" s="63" t="s">
        <v>967</v>
      </c>
      <c r="F40" s="63" t="s">
        <v>967</v>
      </c>
      <c r="G40" s="64">
        <v>544929</v>
      </c>
      <c r="H40" s="64">
        <v>1271058</v>
      </c>
      <c r="I40" s="65" t="s">
        <v>384</v>
      </c>
      <c r="J40" s="65"/>
      <c r="K40" s="65"/>
      <c r="L40" s="60">
        <v>1999</v>
      </c>
      <c r="M40" s="9" t="s">
        <v>348</v>
      </c>
      <c r="N40" s="66"/>
      <c r="O40" s="40">
        <v>474</v>
      </c>
      <c r="P40" s="40">
        <v>8158</v>
      </c>
      <c r="Q40" s="67"/>
      <c r="R40" s="67"/>
      <c r="S40" s="67"/>
      <c r="T40" s="9" t="s">
        <v>340</v>
      </c>
      <c r="U40" s="9"/>
      <c r="V40" s="68" t="s">
        <v>340</v>
      </c>
      <c r="W40" s="65" t="s">
        <v>340</v>
      </c>
      <c r="X40" s="65" t="s">
        <v>340</v>
      </c>
      <c r="Y40" s="65"/>
      <c r="Z40" s="68"/>
      <c r="AA40" s="69">
        <v>1</v>
      </c>
      <c r="AB40" s="69">
        <v>71.9783523752255</v>
      </c>
      <c r="AC40" s="9">
        <v>2</v>
      </c>
      <c r="AD40" s="69">
        <v>21.151533373421525</v>
      </c>
      <c r="AE40" s="25"/>
      <c r="AF40" s="74"/>
      <c r="AG40" s="74" t="s">
        <v>340</v>
      </c>
      <c r="AH40" s="74"/>
      <c r="AI40" s="20"/>
      <c r="AJ40" s="20"/>
      <c r="AK40" s="20"/>
      <c r="AL40" s="20" t="s">
        <v>1502</v>
      </c>
      <c r="AM40" s="9" t="s">
        <v>340</v>
      </c>
      <c r="AN40" s="9">
        <v>0</v>
      </c>
      <c r="AO40" s="9" t="s">
        <v>340</v>
      </c>
      <c r="AP40" s="9">
        <v>0</v>
      </c>
      <c r="AQ40" s="9">
        <v>0</v>
      </c>
      <c r="AR40" s="80" t="s">
        <v>340</v>
      </c>
      <c r="AS40" s="80" t="s">
        <v>340</v>
      </c>
      <c r="AT40" s="80" t="s">
        <v>340</v>
      </c>
      <c r="AU40" s="80" t="s">
        <v>340</v>
      </c>
      <c r="AV40" s="80" t="s">
        <v>340</v>
      </c>
      <c r="AW40" s="80" t="s">
        <v>340</v>
      </c>
      <c r="AX40" s="80" t="s">
        <v>340</v>
      </c>
      <c r="AY40" s="70">
        <v>71.9783523752255</v>
      </c>
      <c r="AZ40" s="70">
        <v>6.870114251352977</v>
      </c>
      <c r="BA40" s="70">
        <v>0.09019843656043296</v>
      </c>
      <c r="BB40" s="70">
        <v>0.661455201443175</v>
      </c>
      <c r="BC40" s="70">
        <v>16.746843054720383</v>
      </c>
      <c r="BD40" s="70">
        <v>1.9542994588093807</v>
      </c>
      <c r="BE40" s="70">
        <v>1.6987372218881538</v>
      </c>
      <c r="BF40" s="71" t="s">
        <v>340</v>
      </c>
      <c r="BG40" s="71" t="s">
        <v>340</v>
      </c>
      <c r="BH40" s="71" t="s">
        <v>340</v>
      </c>
      <c r="BI40" s="71" t="s">
        <v>340</v>
      </c>
      <c r="BJ40" s="71" t="s">
        <v>340</v>
      </c>
      <c r="BK40" s="71"/>
      <c r="BL40" s="84">
        <v>3</v>
      </c>
      <c r="BM40" s="9" t="s">
        <v>340</v>
      </c>
      <c r="BN40" s="3" t="s">
        <v>1199</v>
      </c>
      <c r="BO40" s="20" t="s">
        <v>1502</v>
      </c>
      <c r="BP40" s="9"/>
      <c r="BQ40" s="9">
        <v>4</v>
      </c>
      <c r="BR40" s="9">
        <v>3</v>
      </c>
      <c r="BS40" s="9">
        <v>1</v>
      </c>
      <c r="BT40" s="9">
        <v>0</v>
      </c>
      <c r="BU40" s="9">
        <v>2</v>
      </c>
      <c r="BV40" s="9">
        <v>0</v>
      </c>
      <c r="BW40" s="9">
        <v>0</v>
      </c>
      <c r="BX40" s="9">
        <v>7</v>
      </c>
      <c r="BY40" s="9">
        <v>13</v>
      </c>
      <c r="BZ40" s="9">
        <v>17</v>
      </c>
      <c r="CA40" s="9">
        <v>5</v>
      </c>
      <c r="CB40" s="9">
        <v>1</v>
      </c>
      <c r="CC40" s="9" t="s">
        <v>340</v>
      </c>
      <c r="CD40" s="9" t="s">
        <v>340</v>
      </c>
      <c r="CE40" s="9">
        <v>1</v>
      </c>
      <c r="CF40" s="9" t="s">
        <v>340</v>
      </c>
      <c r="CG40" s="9">
        <v>0</v>
      </c>
      <c r="CH40" s="9">
        <v>0</v>
      </c>
      <c r="CI40" s="9">
        <v>0</v>
      </c>
      <c r="CJ40" s="72">
        <v>5000</v>
      </c>
      <c r="CK40" s="72">
        <v>150</v>
      </c>
      <c r="CL40" s="24" t="s">
        <v>769</v>
      </c>
      <c r="CM40" s="21" t="s">
        <v>1586</v>
      </c>
      <c r="CN40" s="9"/>
      <c r="CO40" s="9"/>
      <c r="CP40" s="73" t="s">
        <v>340</v>
      </c>
      <c r="CQ40" s="74" t="s">
        <v>340</v>
      </c>
      <c r="CR40" s="25"/>
      <c r="CS40" s="25"/>
      <c r="CT40" s="71"/>
      <c r="CU40" s="9" t="s">
        <v>348</v>
      </c>
      <c r="CV40" s="9">
        <v>1</v>
      </c>
      <c r="CW40" s="9">
        <v>3</v>
      </c>
      <c r="CX40" s="75" t="s">
        <v>769</v>
      </c>
      <c r="CY40" s="26" t="s">
        <v>1383</v>
      </c>
      <c r="CZ40" s="71"/>
      <c r="DA40" s="71"/>
      <c r="DB40" s="76"/>
      <c r="DC40" s="9" t="s">
        <v>340</v>
      </c>
      <c r="DD40" s="9" t="s">
        <v>340</v>
      </c>
      <c r="DE40" s="6">
        <v>1999</v>
      </c>
      <c r="DF40" s="5">
        <v>700</v>
      </c>
      <c r="DG40" s="5">
        <v>1500</v>
      </c>
      <c r="DH40" s="5">
        <v>2200</v>
      </c>
      <c r="DI40" s="5" t="s">
        <v>340</v>
      </c>
      <c r="DJ40" s="5"/>
      <c r="DK40" s="5"/>
      <c r="DL40" s="5"/>
      <c r="DM40" s="5"/>
      <c r="DN40" s="5"/>
      <c r="DO40" s="5">
        <v>2205.8</v>
      </c>
      <c r="DP40" s="5"/>
      <c r="DQ40" s="5">
        <v>682.1</v>
      </c>
      <c r="DR40" s="5">
        <v>301.7</v>
      </c>
      <c r="DS40" s="5">
        <v>194</v>
      </c>
      <c r="DT40" s="5">
        <v>3383.6</v>
      </c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>
        <v>5583.6</v>
      </c>
      <c r="EH40" s="5"/>
      <c r="EI40" s="5"/>
      <c r="EJ40" s="5"/>
      <c r="EK40" s="5"/>
      <c r="EL40" s="5"/>
      <c r="EM40" s="5"/>
      <c r="EN40" s="5"/>
      <c r="EO40" s="5">
        <v>20</v>
      </c>
      <c r="EP40" s="5"/>
      <c r="EQ40" s="5"/>
      <c r="ER40" s="5">
        <v>1400</v>
      </c>
      <c r="ES40" s="5">
        <v>1420</v>
      </c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77">
        <v>73.6</v>
      </c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</row>
    <row r="41" spans="1:252" ht="25.5">
      <c r="A41" s="23" t="s">
        <v>394</v>
      </c>
      <c r="B41" s="9" t="s">
        <v>350</v>
      </c>
      <c r="C41" s="9" t="s">
        <v>1591</v>
      </c>
      <c r="D41" s="9" t="s">
        <v>1592</v>
      </c>
      <c r="E41" s="63" t="s">
        <v>884</v>
      </c>
      <c r="F41" s="63" t="s">
        <v>884</v>
      </c>
      <c r="G41" s="64">
        <v>572759</v>
      </c>
      <c r="H41" s="64">
        <v>1283439</v>
      </c>
      <c r="I41" s="65" t="s">
        <v>384</v>
      </c>
      <c r="J41" s="65"/>
      <c r="K41" s="65"/>
      <c r="L41" s="60">
        <v>1999</v>
      </c>
      <c r="M41" s="9" t="s">
        <v>348</v>
      </c>
      <c r="N41" s="66"/>
      <c r="O41" s="40">
        <v>1384</v>
      </c>
      <c r="P41" s="40">
        <v>10810</v>
      </c>
      <c r="Q41" s="67"/>
      <c r="R41" s="67"/>
      <c r="S41" s="67"/>
      <c r="T41" s="9" t="s">
        <v>340</v>
      </c>
      <c r="U41" s="9" t="s">
        <v>340</v>
      </c>
      <c r="V41" s="68" t="s">
        <v>340</v>
      </c>
      <c r="W41" s="65" t="s">
        <v>340</v>
      </c>
      <c r="X41" s="65" t="s">
        <v>340</v>
      </c>
      <c r="Y41" s="65" t="s">
        <v>340</v>
      </c>
      <c r="Z41" s="68"/>
      <c r="AA41" s="69">
        <v>1</v>
      </c>
      <c r="AB41" s="69">
        <v>66.50896688304545</v>
      </c>
      <c r="AC41" s="9">
        <v>3</v>
      </c>
      <c r="AD41" s="69">
        <v>9.968093299592914</v>
      </c>
      <c r="AE41" s="25">
        <v>1</v>
      </c>
      <c r="AF41" s="25"/>
      <c r="AG41" s="25" t="s">
        <v>340</v>
      </c>
      <c r="AH41" s="25"/>
      <c r="AI41" s="20"/>
      <c r="AJ41" s="20"/>
      <c r="AK41" s="20"/>
      <c r="AL41" s="20" t="s">
        <v>1502</v>
      </c>
      <c r="AM41" s="9" t="s">
        <v>340</v>
      </c>
      <c r="AN41" s="9" t="s">
        <v>340</v>
      </c>
      <c r="AO41" s="9" t="s">
        <v>340</v>
      </c>
      <c r="AP41" s="9">
        <v>0</v>
      </c>
      <c r="AQ41" s="9">
        <v>0</v>
      </c>
      <c r="AR41" s="80" t="s">
        <v>340</v>
      </c>
      <c r="AS41" s="80" t="s">
        <v>340</v>
      </c>
      <c r="AT41" s="80" t="s">
        <v>340</v>
      </c>
      <c r="AU41" s="80" t="s">
        <v>340</v>
      </c>
      <c r="AV41" s="80" t="s">
        <v>340</v>
      </c>
      <c r="AW41" s="80" t="s">
        <v>340</v>
      </c>
      <c r="AX41" s="80" t="s">
        <v>340</v>
      </c>
      <c r="AY41" s="70">
        <v>66.50896688304545</v>
      </c>
      <c r="AZ41" s="70">
        <v>23.522939817361646</v>
      </c>
      <c r="BA41" s="70">
        <v>0.17603696776323027</v>
      </c>
      <c r="BB41" s="70">
        <v>0.37407855649686433</v>
      </c>
      <c r="BC41" s="70">
        <v>5.688194520849378</v>
      </c>
      <c r="BD41" s="70">
        <v>3.6307624601166246</v>
      </c>
      <c r="BE41" s="70">
        <v>0.09902079436681704</v>
      </c>
      <c r="BF41" s="71" t="s">
        <v>340</v>
      </c>
      <c r="BG41" s="71" t="s">
        <v>340</v>
      </c>
      <c r="BH41" s="71" t="s">
        <v>340</v>
      </c>
      <c r="BI41" s="71" t="s">
        <v>340</v>
      </c>
      <c r="BJ41" s="71" t="s">
        <v>340</v>
      </c>
      <c r="BK41" s="71" t="s">
        <v>340</v>
      </c>
      <c r="BL41" s="9">
        <v>3</v>
      </c>
      <c r="BM41" s="9"/>
      <c r="BN41" s="3" t="s">
        <v>1234</v>
      </c>
      <c r="BO41" s="20" t="s">
        <v>1502</v>
      </c>
      <c r="BP41" s="9"/>
      <c r="BQ41" s="9">
        <v>4</v>
      </c>
      <c r="BR41" s="9">
        <v>3</v>
      </c>
      <c r="BS41" s="9">
        <v>1</v>
      </c>
      <c r="BT41" s="9">
        <v>0</v>
      </c>
      <c r="BU41" s="9">
        <v>2</v>
      </c>
      <c r="BV41" s="9">
        <v>0</v>
      </c>
      <c r="BW41" s="9">
        <v>0</v>
      </c>
      <c r="BX41" s="9">
        <v>6</v>
      </c>
      <c r="BY41" s="9">
        <v>16</v>
      </c>
      <c r="BZ41" s="9">
        <v>15</v>
      </c>
      <c r="CA41" s="9">
        <v>4</v>
      </c>
      <c r="CB41" s="9">
        <v>2</v>
      </c>
      <c r="CC41" s="9">
        <v>0</v>
      </c>
      <c r="CD41" s="9">
        <v>0</v>
      </c>
      <c r="CE41" s="9">
        <v>2</v>
      </c>
      <c r="CF41" s="9" t="s">
        <v>340</v>
      </c>
      <c r="CG41" s="9">
        <v>0</v>
      </c>
      <c r="CH41" s="9">
        <v>0</v>
      </c>
      <c r="CI41" s="9">
        <v>0</v>
      </c>
      <c r="CJ41" s="72">
        <v>6000</v>
      </c>
      <c r="CK41" s="72">
        <v>150</v>
      </c>
      <c r="CL41" s="79" t="s">
        <v>835</v>
      </c>
      <c r="CM41" s="22" t="s">
        <v>1500</v>
      </c>
      <c r="CN41" s="9"/>
      <c r="CO41" s="9"/>
      <c r="CP41" s="73" t="s">
        <v>340</v>
      </c>
      <c r="CQ41" s="74" t="s">
        <v>340</v>
      </c>
      <c r="CR41" s="25"/>
      <c r="CS41" s="25"/>
      <c r="CT41" s="71"/>
      <c r="CU41" s="9" t="s">
        <v>1545</v>
      </c>
      <c r="CV41" s="9">
        <v>1</v>
      </c>
      <c r="CW41" s="9">
        <v>3</v>
      </c>
      <c r="CX41" s="75" t="s">
        <v>835</v>
      </c>
      <c r="CY41" s="26" t="s">
        <v>1371</v>
      </c>
      <c r="CZ41" s="71"/>
      <c r="DA41" s="71"/>
      <c r="DB41" s="76"/>
      <c r="DC41" s="9" t="s">
        <v>340</v>
      </c>
      <c r="DD41" s="9" t="s">
        <v>340</v>
      </c>
      <c r="DE41" s="6">
        <v>1999</v>
      </c>
      <c r="DF41" s="5">
        <v>1000</v>
      </c>
      <c r="DG41" s="5"/>
      <c r="DH41" s="5">
        <v>1000</v>
      </c>
      <c r="DI41" s="5" t="s">
        <v>340</v>
      </c>
      <c r="DJ41" s="5"/>
      <c r="DK41" s="5"/>
      <c r="DL41" s="5"/>
      <c r="DM41" s="5"/>
      <c r="DN41" s="5"/>
      <c r="DO41" s="5">
        <v>812.9</v>
      </c>
      <c r="DP41" s="5">
        <v>1985.3</v>
      </c>
      <c r="DQ41" s="5">
        <v>1749.9</v>
      </c>
      <c r="DR41" s="5">
        <v>671</v>
      </c>
      <c r="DS41" s="5"/>
      <c r="DT41" s="5">
        <v>5219.1</v>
      </c>
      <c r="DU41" s="5"/>
      <c r="DV41" s="5"/>
      <c r="DW41" s="5"/>
      <c r="DX41" s="5"/>
      <c r="DY41" s="5">
        <v>1000</v>
      </c>
      <c r="DZ41" s="5">
        <v>1000</v>
      </c>
      <c r="EA41" s="5"/>
      <c r="EB41" s="5"/>
      <c r="EC41" s="5"/>
      <c r="ED41" s="5"/>
      <c r="EE41" s="5">
        <v>2086</v>
      </c>
      <c r="EF41" s="5">
        <v>2086</v>
      </c>
      <c r="EG41" s="5">
        <v>7219.1</v>
      </c>
      <c r="EH41" s="5"/>
      <c r="EI41" s="5"/>
      <c r="EJ41" s="5"/>
      <c r="EK41" s="5"/>
      <c r="EL41" s="5"/>
      <c r="EM41" s="5"/>
      <c r="EN41" s="5"/>
      <c r="EO41" s="5"/>
      <c r="EP41" s="5"/>
      <c r="EQ41" s="5">
        <v>1000</v>
      </c>
      <c r="ER41" s="5"/>
      <c r="ES41" s="5">
        <v>1000</v>
      </c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77">
        <v>135.1</v>
      </c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252" ht="38.25">
      <c r="A42" s="23" t="s">
        <v>521</v>
      </c>
      <c r="B42" s="9" t="s">
        <v>350</v>
      </c>
      <c r="C42" s="9" t="s">
        <v>31</v>
      </c>
      <c r="D42" s="9" t="s">
        <v>32</v>
      </c>
      <c r="E42" s="63" t="s">
        <v>1136</v>
      </c>
      <c r="F42" s="63" t="s">
        <v>1136</v>
      </c>
      <c r="G42" s="64">
        <v>494138</v>
      </c>
      <c r="H42" s="64">
        <v>1243104</v>
      </c>
      <c r="I42" s="65" t="s">
        <v>497</v>
      </c>
      <c r="J42" s="65"/>
      <c r="K42" s="65"/>
      <c r="L42" s="6"/>
      <c r="M42" s="9" t="s">
        <v>348</v>
      </c>
      <c r="N42" s="66"/>
      <c r="O42" s="40"/>
      <c r="P42" s="40">
        <f>203+524</f>
        <v>727</v>
      </c>
      <c r="Q42" s="67" t="s">
        <v>340</v>
      </c>
      <c r="R42" s="67"/>
      <c r="S42" s="67"/>
      <c r="T42" s="65" t="s">
        <v>340</v>
      </c>
      <c r="U42" s="65"/>
      <c r="V42" s="68"/>
      <c r="W42" s="65"/>
      <c r="X42" s="65"/>
      <c r="Y42" s="65"/>
      <c r="Z42" s="68" t="s">
        <v>340</v>
      </c>
      <c r="AA42" s="69">
        <v>5</v>
      </c>
      <c r="AB42" s="69">
        <v>45.54455445544555</v>
      </c>
      <c r="AC42" s="9">
        <v>2</v>
      </c>
      <c r="AD42" s="69">
        <v>50.4950495049505</v>
      </c>
      <c r="AE42" s="79"/>
      <c r="AF42" s="79"/>
      <c r="AG42" s="79" t="s">
        <v>340</v>
      </c>
      <c r="AH42" s="79"/>
      <c r="AI42" s="20"/>
      <c r="AJ42" s="20"/>
      <c r="AK42" s="20"/>
      <c r="AL42" s="20"/>
      <c r="AM42" s="9" t="s">
        <v>340</v>
      </c>
      <c r="AN42" s="9">
        <v>0</v>
      </c>
      <c r="AO42" s="9" t="s">
        <v>340</v>
      </c>
      <c r="AP42" s="9">
        <v>0</v>
      </c>
      <c r="AQ42" s="9">
        <v>0</v>
      </c>
      <c r="AR42" s="80" t="s">
        <v>340</v>
      </c>
      <c r="AS42" s="80" t="s">
        <v>340</v>
      </c>
      <c r="AT42" s="80">
        <v>0</v>
      </c>
      <c r="AU42" s="80" t="s">
        <v>340</v>
      </c>
      <c r="AV42" s="80" t="s">
        <v>340</v>
      </c>
      <c r="AW42" s="80">
        <v>0</v>
      </c>
      <c r="AX42" s="80">
        <v>0</v>
      </c>
      <c r="AY42" s="70">
        <v>23.26732673267327</v>
      </c>
      <c r="AZ42" s="70">
        <v>26.237623762376238</v>
      </c>
      <c r="BA42" s="70">
        <v>0</v>
      </c>
      <c r="BB42" s="70">
        <v>4.9504950495049505</v>
      </c>
      <c r="BC42" s="70">
        <v>45.54455445544555</v>
      </c>
      <c r="BD42" s="70">
        <v>0</v>
      </c>
      <c r="BE42" s="70">
        <v>0</v>
      </c>
      <c r="BF42" s="71" t="s">
        <v>340</v>
      </c>
      <c r="BG42" s="71" t="s">
        <v>340</v>
      </c>
      <c r="BH42" s="71" t="s">
        <v>340</v>
      </c>
      <c r="BI42" s="71"/>
      <c r="BJ42" s="71"/>
      <c r="BK42" s="71"/>
      <c r="BL42" s="9">
        <v>8</v>
      </c>
      <c r="BM42" s="9" t="s">
        <v>340</v>
      </c>
      <c r="BO42" s="20"/>
      <c r="BP42" s="9"/>
      <c r="BQ42" s="9">
        <v>12</v>
      </c>
      <c r="BR42" s="9">
        <v>8</v>
      </c>
      <c r="BS42" s="9">
        <v>3</v>
      </c>
      <c r="BT42" s="9">
        <v>2</v>
      </c>
      <c r="BU42" s="9">
        <v>4</v>
      </c>
      <c r="BV42" s="9">
        <v>1</v>
      </c>
      <c r="BW42" s="9">
        <v>0</v>
      </c>
      <c r="BX42" s="9">
        <v>13</v>
      </c>
      <c r="BY42" s="9">
        <v>8</v>
      </c>
      <c r="BZ42" s="9">
        <v>11</v>
      </c>
      <c r="CA42" s="9">
        <v>0</v>
      </c>
      <c r="CB42" s="9">
        <v>3</v>
      </c>
      <c r="CC42" s="9" t="s">
        <v>340</v>
      </c>
      <c r="CD42" s="9" t="s">
        <v>340</v>
      </c>
      <c r="CE42" s="9">
        <v>1</v>
      </c>
      <c r="CF42" s="9" t="s">
        <v>340</v>
      </c>
      <c r="CG42" s="9">
        <v>0</v>
      </c>
      <c r="CH42" s="9">
        <v>0</v>
      </c>
      <c r="CI42" s="9">
        <v>0</v>
      </c>
      <c r="CJ42" s="72">
        <v>3000</v>
      </c>
      <c r="CK42" s="72">
        <v>75</v>
      </c>
      <c r="CL42" s="79" t="s">
        <v>836</v>
      </c>
      <c r="CM42" s="22" t="s">
        <v>1774</v>
      </c>
      <c r="CN42" s="9"/>
      <c r="CO42" s="9"/>
      <c r="CP42" s="73"/>
      <c r="CQ42" s="74" t="s">
        <v>340</v>
      </c>
      <c r="CR42" s="25"/>
      <c r="CS42" s="25"/>
      <c r="CT42" s="71"/>
      <c r="CU42" s="9" t="s">
        <v>348</v>
      </c>
      <c r="CV42" s="9">
        <v>1</v>
      </c>
      <c r="CW42" s="9">
        <v>3</v>
      </c>
      <c r="CX42" s="72" t="s">
        <v>836</v>
      </c>
      <c r="CY42" s="26" t="s">
        <v>1422</v>
      </c>
      <c r="CZ42" s="71"/>
      <c r="DA42" s="71"/>
      <c r="DB42" s="76"/>
      <c r="DC42" s="9"/>
      <c r="DD42" s="9" t="s">
        <v>340</v>
      </c>
      <c r="DE42" s="6"/>
      <c r="DF42" s="5"/>
      <c r="DG42" s="5"/>
      <c r="DH42" s="5"/>
      <c r="DI42" s="5" t="s">
        <v>340</v>
      </c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77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</row>
    <row r="43" spans="1:252" ht="12.75">
      <c r="A43" s="23" t="s">
        <v>469</v>
      </c>
      <c r="B43" s="9" t="s">
        <v>350</v>
      </c>
      <c r="C43" s="9" t="s">
        <v>1775</v>
      </c>
      <c r="D43" s="9" t="s">
        <v>1776</v>
      </c>
      <c r="E43" s="63" t="s">
        <v>1777</v>
      </c>
      <c r="F43" s="63" t="s">
        <v>1010</v>
      </c>
      <c r="G43" s="64">
        <v>490456</v>
      </c>
      <c r="H43" s="64">
        <v>1254621</v>
      </c>
      <c r="I43" s="65" t="s">
        <v>348</v>
      </c>
      <c r="J43" s="65"/>
      <c r="K43" s="65"/>
      <c r="L43" s="60">
        <v>2000</v>
      </c>
      <c r="M43" s="9" t="s">
        <v>348</v>
      </c>
      <c r="N43" s="66"/>
      <c r="O43" s="40"/>
      <c r="P43" s="40">
        <f>2307+1595</f>
        <v>3902</v>
      </c>
      <c r="Q43" s="67" t="s">
        <v>340</v>
      </c>
      <c r="R43" s="67"/>
      <c r="S43" s="67"/>
      <c r="T43" s="9" t="s">
        <v>340</v>
      </c>
      <c r="U43" s="9"/>
      <c r="V43" s="68"/>
      <c r="W43" s="65"/>
      <c r="X43" s="65"/>
      <c r="Y43" s="65"/>
      <c r="Z43" s="68" t="s">
        <v>340</v>
      </c>
      <c r="AA43" s="85">
        <v>1</v>
      </c>
      <c r="AB43" s="69">
        <v>48.01512287334593</v>
      </c>
      <c r="AC43" s="9">
        <v>2</v>
      </c>
      <c r="AD43" s="69">
        <v>27.599243856332706</v>
      </c>
      <c r="AE43" s="24"/>
      <c r="AF43" s="83"/>
      <c r="AG43" s="74" t="s">
        <v>340</v>
      </c>
      <c r="AH43" s="74"/>
      <c r="AI43" s="20"/>
      <c r="AJ43" s="20"/>
      <c r="AK43" s="20"/>
      <c r="AL43" s="20"/>
      <c r="AM43" s="9" t="s">
        <v>340</v>
      </c>
      <c r="AN43" s="9">
        <v>0</v>
      </c>
      <c r="AO43" s="9" t="s">
        <v>340</v>
      </c>
      <c r="AP43" s="9">
        <v>0</v>
      </c>
      <c r="AQ43" s="9">
        <v>0</v>
      </c>
      <c r="AR43" s="9" t="s">
        <v>340</v>
      </c>
      <c r="AS43" s="9" t="s">
        <v>340</v>
      </c>
      <c r="AT43" s="9">
        <v>0</v>
      </c>
      <c r="AU43" s="9" t="s">
        <v>340</v>
      </c>
      <c r="AV43" s="9" t="s">
        <v>340</v>
      </c>
      <c r="AW43" s="9" t="s">
        <v>340</v>
      </c>
      <c r="AX43" s="9" t="s">
        <v>340</v>
      </c>
      <c r="AY43" s="70">
        <v>48.01512287334593</v>
      </c>
      <c r="AZ43" s="70">
        <v>24.38563327032136</v>
      </c>
      <c r="BA43" s="70">
        <v>0</v>
      </c>
      <c r="BB43" s="70">
        <v>6.238185255198488</v>
      </c>
      <c r="BC43" s="70">
        <v>15.18588531821046</v>
      </c>
      <c r="BD43" s="70">
        <v>4.851921865154379</v>
      </c>
      <c r="BE43" s="70">
        <v>1.3232514177693762</v>
      </c>
      <c r="BF43" s="71" t="s">
        <v>340</v>
      </c>
      <c r="BG43" s="71" t="s">
        <v>340</v>
      </c>
      <c r="BH43" s="71" t="s">
        <v>340</v>
      </c>
      <c r="BI43" s="71"/>
      <c r="BJ43" s="71"/>
      <c r="BK43" s="71" t="s">
        <v>340</v>
      </c>
      <c r="BL43" s="84">
        <v>7</v>
      </c>
      <c r="BM43" s="9" t="s">
        <v>340</v>
      </c>
      <c r="BN43" s="3" t="s">
        <v>1345</v>
      </c>
      <c r="BO43" s="20" t="s">
        <v>1501</v>
      </c>
      <c r="BP43" s="9"/>
      <c r="BQ43" s="9">
        <v>11</v>
      </c>
      <c r="BR43" s="9">
        <v>7</v>
      </c>
      <c r="BS43" s="9">
        <v>3</v>
      </c>
      <c r="BT43" s="9">
        <v>2</v>
      </c>
      <c r="BU43" s="9">
        <v>4</v>
      </c>
      <c r="BV43" s="9">
        <v>0</v>
      </c>
      <c r="BW43" s="9">
        <v>0</v>
      </c>
      <c r="BX43" s="9">
        <v>9</v>
      </c>
      <c r="BY43" s="9">
        <v>12</v>
      </c>
      <c r="BZ43" s="9">
        <v>9</v>
      </c>
      <c r="CA43" s="9">
        <v>3</v>
      </c>
      <c r="CB43" s="9">
        <v>3</v>
      </c>
      <c r="CC43" s="9" t="s">
        <v>340</v>
      </c>
      <c r="CD43" s="9" t="s">
        <v>340</v>
      </c>
      <c r="CE43" s="9">
        <v>3</v>
      </c>
      <c r="CF43" s="9">
        <v>0</v>
      </c>
      <c r="CG43" s="9">
        <v>0</v>
      </c>
      <c r="CH43" s="9">
        <v>0</v>
      </c>
      <c r="CI43" s="9" t="s">
        <v>340</v>
      </c>
      <c r="CJ43" s="72">
        <v>5000</v>
      </c>
      <c r="CK43" s="72">
        <v>150</v>
      </c>
      <c r="CL43" s="24" t="s">
        <v>840</v>
      </c>
      <c r="CM43" s="21" t="s">
        <v>1586</v>
      </c>
      <c r="CN43" s="9"/>
      <c r="CO43" s="9"/>
      <c r="CP43" s="73"/>
      <c r="CQ43" s="74" t="s">
        <v>340</v>
      </c>
      <c r="CR43" s="25"/>
      <c r="CS43" s="25"/>
      <c r="CT43" s="71"/>
      <c r="CU43" s="9" t="s">
        <v>1545</v>
      </c>
      <c r="CV43" s="9">
        <v>1</v>
      </c>
      <c r="CW43" s="9">
        <v>3</v>
      </c>
      <c r="CX43" s="75" t="s">
        <v>840</v>
      </c>
      <c r="CY43" s="26" t="s">
        <v>1390</v>
      </c>
      <c r="CZ43" s="71"/>
      <c r="DA43" s="71"/>
      <c r="DB43" s="76"/>
      <c r="DC43" s="9"/>
      <c r="DD43" s="9" t="s">
        <v>340</v>
      </c>
      <c r="DE43" s="6">
        <v>2000</v>
      </c>
      <c r="DF43" s="5">
        <v>210</v>
      </c>
      <c r="DG43" s="5"/>
      <c r="DH43" s="5">
        <v>210</v>
      </c>
      <c r="DI43" s="5" t="s">
        <v>340</v>
      </c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>
        <v>210</v>
      </c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77">
        <v>21</v>
      </c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</row>
    <row r="44" spans="1:252" ht="38.25">
      <c r="A44" s="23" t="s">
        <v>351</v>
      </c>
      <c r="B44" s="9" t="s">
        <v>350</v>
      </c>
      <c r="C44" s="9" t="s">
        <v>1532</v>
      </c>
      <c r="D44" s="9" t="s">
        <v>1533</v>
      </c>
      <c r="E44" s="63" t="s">
        <v>862</v>
      </c>
      <c r="F44" s="63" t="s">
        <v>869</v>
      </c>
      <c r="G44" s="64">
        <v>491138</v>
      </c>
      <c r="H44" s="64">
        <v>1231104</v>
      </c>
      <c r="I44" s="65" t="s">
        <v>347</v>
      </c>
      <c r="J44" s="65" t="s">
        <v>340</v>
      </c>
      <c r="K44" s="65">
        <v>1</v>
      </c>
      <c r="L44" s="6"/>
      <c r="M44" s="9" t="s">
        <v>348</v>
      </c>
      <c r="N44" s="66">
        <v>13001236</v>
      </c>
      <c r="O44" s="40">
        <v>34</v>
      </c>
      <c r="P44" s="40">
        <v>290444</v>
      </c>
      <c r="Q44" s="67" t="s">
        <v>340</v>
      </c>
      <c r="R44" s="67">
        <v>2</v>
      </c>
      <c r="S44" s="67">
        <v>4</v>
      </c>
      <c r="T44" s="9" t="s">
        <v>340</v>
      </c>
      <c r="U44" s="9" t="s">
        <v>340</v>
      </c>
      <c r="V44" s="68" t="s">
        <v>340</v>
      </c>
      <c r="W44" s="65"/>
      <c r="X44" s="65" t="s">
        <v>340</v>
      </c>
      <c r="Y44" s="65" t="s">
        <v>340</v>
      </c>
      <c r="Z44" s="68"/>
      <c r="AA44" s="85">
        <v>1</v>
      </c>
      <c r="AB44" s="69">
        <v>88.04867486954278</v>
      </c>
      <c r="AC44" s="9">
        <v>2</v>
      </c>
      <c r="AD44" s="69">
        <v>6.78596267151899</v>
      </c>
      <c r="AE44" s="24"/>
      <c r="AF44" s="83"/>
      <c r="AG44" s="74" t="s">
        <v>340</v>
      </c>
      <c r="AH44" s="74"/>
      <c r="AI44" s="20"/>
      <c r="AJ44" s="20" t="s">
        <v>1502</v>
      </c>
      <c r="AK44" s="20"/>
      <c r="AL44" s="20"/>
      <c r="AM44" s="9" t="s">
        <v>340</v>
      </c>
      <c r="AN44" s="9" t="s">
        <v>340</v>
      </c>
      <c r="AO44" s="9" t="s">
        <v>340</v>
      </c>
      <c r="AP44" s="9" t="s">
        <v>340</v>
      </c>
      <c r="AQ44" s="9" t="s">
        <v>340</v>
      </c>
      <c r="AR44" s="9" t="s">
        <v>340</v>
      </c>
      <c r="AS44" s="9" t="s">
        <v>340</v>
      </c>
      <c r="AT44" s="9" t="s">
        <v>340</v>
      </c>
      <c r="AU44" s="9" t="s">
        <v>340</v>
      </c>
      <c r="AV44" s="9" t="s">
        <v>340</v>
      </c>
      <c r="AW44" s="9" t="s">
        <v>340</v>
      </c>
      <c r="AX44" s="9" t="s">
        <v>340</v>
      </c>
      <c r="AY44" s="70">
        <v>88.04867486954278</v>
      </c>
      <c r="AZ44" s="70">
        <v>5.165362458938234</v>
      </c>
      <c r="BA44" s="70">
        <v>0.08223288528075094</v>
      </c>
      <c r="BB44" s="70">
        <v>0.9154969621947432</v>
      </c>
      <c r="BC44" s="70">
        <v>3.9550518548327127</v>
      </c>
      <c r="BD44" s="70">
        <v>1.7216416833246582</v>
      </c>
      <c r="BE44" s="70">
        <v>0.11153928588612495</v>
      </c>
      <c r="BF44" s="71" t="s">
        <v>340</v>
      </c>
      <c r="BG44" s="71" t="s">
        <v>340</v>
      </c>
      <c r="BH44" s="71" t="s">
        <v>340</v>
      </c>
      <c r="BI44" s="71" t="s">
        <v>340</v>
      </c>
      <c r="BJ44" s="71" t="s">
        <v>340</v>
      </c>
      <c r="BK44" s="71" t="s">
        <v>340</v>
      </c>
      <c r="BL44" s="84">
        <v>9</v>
      </c>
      <c r="BM44" s="9" t="s">
        <v>340</v>
      </c>
      <c r="BN44" s="3" t="s">
        <v>1349</v>
      </c>
      <c r="BO44" s="20" t="s">
        <v>1501</v>
      </c>
      <c r="BP44" s="9"/>
      <c r="BQ44" s="9">
        <v>12</v>
      </c>
      <c r="BR44" s="9">
        <v>8</v>
      </c>
      <c r="BS44" s="9">
        <v>3</v>
      </c>
      <c r="BT44" s="9">
        <v>1</v>
      </c>
      <c r="BU44" s="9">
        <v>4</v>
      </c>
      <c r="BV44" s="9">
        <v>1</v>
      </c>
      <c r="BW44" s="9">
        <v>0</v>
      </c>
      <c r="BX44" s="9">
        <v>13</v>
      </c>
      <c r="BY44" s="9">
        <v>9</v>
      </c>
      <c r="BZ44" s="9">
        <v>7</v>
      </c>
      <c r="CA44" s="9">
        <v>3</v>
      </c>
      <c r="CB44" s="9">
        <v>3</v>
      </c>
      <c r="CC44" s="9" t="s">
        <v>340</v>
      </c>
      <c r="CD44" s="9" t="s">
        <v>340</v>
      </c>
      <c r="CE44" s="9">
        <v>4</v>
      </c>
      <c r="CF44" s="9" t="s">
        <v>340</v>
      </c>
      <c r="CG44" s="9">
        <v>0</v>
      </c>
      <c r="CH44" s="9">
        <v>0</v>
      </c>
      <c r="CI44" s="9" t="s">
        <v>340</v>
      </c>
      <c r="CJ44" s="72">
        <v>11000</v>
      </c>
      <c r="CK44" s="72">
        <v>200</v>
      </c>
      <c r="CL44" s="24" t="s">
        <v>302</v>
      </c>
      <c r="CM44" s="21" t="s">
        <v>1509</v>
      </c>
      <c r="CN44" s="9" t="s">
        <v>340</v>
      </c>
      <c r="CO44" s="9"/>
      <c r="CP44" s="73"/>
      <c r="CQ44" s="74" t="s">
        <v>340</v>
      </c>
      <c r="CR44" s="25"/>
      <c r="CS44" s="25"/>
      <c r="CT44" s="71"/>
      <c r="CU44" s="9" t="s">
        <v>1499</v>
      </c>
      <c r="CV44" s="9">
        <v>1</v>
      </c>
      <c r="CW44" s="9">
        <v>1</v>
      </c>
      <c r="CX44" s="75" t="s">
        <v>845</v>
      </c>
      <c r="CY44" s="26" t="s">
        <v>1426</v>
      </c>
      <c r="CZ44" s="71"/>
      <c r="DA44" s="71"/>
      <c r="DB44" s="76">
        <v>15</v>
      </c>
      <c r="DC44" s="9"/>
      <c r="DD44" s="9" t="s">
        <v>340</v>
      </c>
      <c r="DE44" s="6"/>
      <c r="DF44" s="5"/>
      <c r="DG44" s="5"/>
      <c r="DH44" s="5"/>
      <c r="DI44" s="5" t="s">
        <v>340</v>
      </c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77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</row>
    <row r="45" spans="1:252" ht="12.75">
      <c r="A45" s="23" t="s">
        <v>467</v>
      </c>
      <c r="B45" s="9" t="s">
        <v>350</v>
      </c>
      <c r="C45" s="9" t="s">
        <v>1772</v>
      </c>
      <c r="D45" s="9" t="s">
        <v>1778</v>
      </c>
      <c r="E45" s="63" t="s">
        <v>1012</v>
      </c>
      <c r="F45" s="63" t="s">
        <v>1012</v>
      </c>
      <c r="G45" s="64">
        <v>540246</v>
      </c>
      <c r="H45" s="64">
        <v>1240045</v>
      </c>
      <c r="I45" s="65" t="s">
        <v>348</v>
      </c>
      <c r="J45" s="65"/>
      <c r="K45" s="65"/>
      <c r="L45" s="60">
        <v>1995</v>
      </c>
      <c r="M45" s="9" t="s">
        <v>348</v>
      </c>
      <c r="N45" s="82"/>
      <c r="O45" s="40"/>
      <c r="P45" s="40"/>
      <c r="Q45" s="67"/>
      <c r="R45" s="67"/>
      <c r="S45" s="67"/>
      <c r="T45" s="9"/>
      <c r="U45" s="9"/>
      <c r="V45" s="68"/>
      <c r="W45" s="65"/>
      <c r="X45" s="65"/>
      <c r="Y45" s="65"/>
      <c r="Z45" s="68" t="s">
        <v>340</v>
      </c>
      <c r="AA45" s="69"/>
      <c r="AB45" s="69"/>
      <c r="AC45" s="9">
        <v>2</v>
      </c>
      <c r="AD45" s="69"/>
      <c r="AE45" s="25">
        <v>1</v>
      </c>
      <c r="AF45" s="25"/>
      <c r="AG45" s="25" t="s">
        <v>340</v>
      </c>
      <c r="AH45" s="25"/>
      <c r="AI45" s="20"/>
      <c r="AJ45" s="20"/>
      <c r="AK45" s="20"/>
      <c r="AL45" s="20"/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80">
        <v>0</v>
      </c>
      <c r="AS45" s="80">
        <v>0</v>
      </c>
      <c r="AT45" s="80">
        <v>0</v>
      </c>
      <c r="AU45" s="80">
        <v>0</v>
      </c>
      <c r="AV45" s="80">
        <v>0</v>
      </c>
      <c r="AW45" s="80">
        <v>0</v>
      </c>
      <c r="AX45" s="80">
        <v>0</v>
      </c>
      <c r="AY45" s="70">
        <v>0</v>
      </c>
      <c r="AZ45" s="70">
        <v>0</v>
      </c>
      <c r="BA45" s="70">
        <v>0</v>
      </c>
      <c r="BB45" s="70">
        <v>0</v>
      </c>
      <c r="BC45" s="70">
        <v>0</v>
      </c>
      <c r="BD45" s="70">
        <v>0</v>
      </c>
      <c r="BE45" s="70">
        <v>0</v>
      </c>
      <c r="BF45" s="71"/>
      <c r="BG45" s="71"/>
      <c r="BH45" s="71"/>
      <c r="BI45" s="71"/>
      <c r="BJ45" s="71"/>
      <c r="BK45" s="71"/>
      <c r="BL45" s="9"/>
      <c r="BM45" s="9" t="s">
        <v>340</v>
      </c>
      <c r="BN45" s="3" t="s">
        <v>1272</v>
      </c>
      <c r="BO45" s="20" t="s">
        <v>1502</v>
      </c>
      <c r="BP45" s="9"/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 t="s">
        <v>340</v>
      </c>
      <c r="CD45" s="9" t="s">
        <v>340</v>
      </c>
      <c r="CE45" s="9">
        <v>3</v>
      </c>
      <c r="CF45" s="9" t="s">
        <v>340</v>
      </c>
      <c r="CG45" s="9">
        <v>0</v>
      </c>
      <c r="CH45" s="9" t="s">
        <v>340</v>
      </c>
      <c r="CI45" s="9" t="s">
        <v>340</v>
      </c>
      <c r="CJ45" s="72">
        <v>5018</v>
      </c>
      <c r="CK45" s="72">
        <v>100</v>
      </c>
      <c r="CL45" s="79">
        <v>0</v>
      </c>
      <c r="CM45" s="22" t="s">
        <v>1564</v>
      </c>
      <c r="CN45" s="9"/>
      <c r="CO45" s="9"/>
      <c r="CP45" s="73"/>
      <c r="CQ45" s="74"/>
      <c r="CR45" s="25" t="s">
        <v>340</v>
      </c>
      <c r="CS45" s="25"/>
      <c r="CT45" s="71"/>
      <c r="CU45" s="9">
        <v>0</v>
      </c>
      <c r="CV45" s="9"/>
      <c r="CW45" s="9">
        <v>3</v>
      </c>
      <c r="CX45" s="75"/>
      <c r="CY45" s="26"/>
      <c r="CZ45" s="71"/>
      <c r="DA45" s="71"/>
      <c r="DB45" s="76"/>
      <c r="DC45" s="9"/>
      <c r="DD45" s="9"/>
      <c r="DE45" s="6">
        <v>1995</v>
      </c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77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</row>
    <row r="46" spans="1:252" ht="25.5">
      <c r="A46" s="23" t="s">
        <v>512</v>
      </c>
      <c r="B46" s="9" t="s">
        <v>350</v>
      </c>
      <c r="C46" s="9" t="s">
        <v>1980</v>
      </c>
      <c r="D46" s="9" t="s">
        <v>1981</v>
      </c>
      <c r="E46" s="63" t="s">
        <v>1139</v>
      </c>
      <c r="F46" s="63" t="s">
        <v>1139</v>
      </c>
      <c r="G46" s="64">
        <v>501453</v>
      </c>
      <c r="H46" s="64">
        <v>1151950</v>
      </c>
      <c r="I46" s="65" t="s">
        <v>497</v>
      </c>
      <c r="J46" s="65"/>
      <c r="K46" s="65"/>
      <c r="L46" s="60"/>
      <c r="M46" s="9" t="s">
        <v>348</v>
      </c>
      <c r="N46" s="66"/>
      <c r="O46" s="40"/>
      <c r="P46" s="40">
        <f>387+197</f>
        <v>584</v>
      </c>
      <c r="Q46" s="67" t="s">
        <v>340</v>
      </c>
      <c r="R46" s="67"/>
      <c r="S46" s="67"/>
      <c r="T46" s="9"/>
      <c r="U46" s="9"/>
      <c r="V46" s="68"/>
      <c r="W46" s="65"/>
      <c r="X46" s="65"/>
      <c r="Y46" s="65"/>
      <c r="Z46" s="68" t="s">
        <v>340</v>
      </c>
      <c r="AA46" s="69">
        <v>5</v>
      </c>
      <c r="AB46" s="69">
        <v>81.21827411167513</v>
      </c>
      <c r="AC46" s="9">
        <v>3</v>
      </c>
      <c r="AD46" s="69">
        <v>86.29441624365482</v>
      </c>
      <c r="AE46" s="25">
        <v>1</v>
      </c>
      <c r="AF46" s="25"/>
      <c r="AG46" s="25" t="s">
        <v>340</v>
      </c>
      <c r="AH46" s="25"/>
      <c r="AI46" s="20"/>
      <c r="AJ46" s="20"/>
      <c r="AK46" s="20"/>
      <c r="AL46" s="20"/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80" t="s">
        <v>340</v>
      </c>
      <c r="AS46" s="80" t="s">
        <v>340</v>
      </c>
      <c r="AT46" s="80">
        <v>0</v>
      </c>
      <c r="AU46" s="80" t="s">
        <v>340</v>
      </c>
      <c r="AV46" s="80" t="s">
        <v>340</v>
      </c>
      <c r="AW46" s="80" t="s">
        <v>340</v>
      </c>
      <c r="AX46" s="80" t="s">
        <v>340</v>
      </c>
      <c r="AY46" s="70">
        <v>9.644670050761421</v>
      </c>
      <c r="AZ46" s="70">
        <v>4.060913705583756</v>
      </c>
      <c r="BA46" s="70">
        <v>0</v>
      </c>
      <c r="BB46" s="70">
        <v>4.060913705583756</v>
      </c>
      <c r="BC46" s="70">
        <v>81.21827411167513</v>
      </c>
      <c r="BD46" s="70">
        <v>0.5076142131979695</v>
      </c>
      <c r="BE46" s="70">
        <v>0.5076142131979695</v>
      </c>
      <c r="BF46" s="71" t="s">
        <v>340</v>
      </c>
      <c r="BG46" s="71"/>
      <c r="BH46" s="71" t="s">
        <v>340</v>
      </c>
      <c r="BI46" s="71"/>
      <c r="BJ46" s="71"/>
      <c r="BK46" s="71" t="s">
        <v>340</v>
      </c>
      <c r="BL46" s="9">
        <v>6</v>
      </c>
      <c r="BM46" s="9" t="s">
        <v>340</v>
      </c>
      <c r="BN46" s="3" t="s">
        <v>1279</v>
      </c>
      <c r="BO46" s="20" t="s">
        <v>1501</v>
      </c>
      <c r="BP46" s="9"/>
      <c r="BQ46" s="9">
        <v>8</v>
      </c>
      <c r="BR46" s="9">
        <v>6</v>
      </c>
      <c r="BS46" s="9">
        <v>2</v>
      </c>
      <c r="BT46" s="9">
        <v>1</v>
      </c>
      <c r="BU46" s="9">
        <v>3</v>
      </c>
      <c r="BV46" s="9">
        <v>1</v>
      </c>
      <c r="BW46" s="9">
        <v>0</v>
      </c>
      <c r="BX46" s="9">
        <v>15</v>
      </c>
      <c r="BY46" s="9">
        <v>9</v>
      </c>
      <c r="BZ46" s="9">
        <v>8</v>
      </c>
      <c r="CA46" s="9">
        <v>5</v>
      </c>
      <c r="CB46" s="9">
        <v>2</v>
      </c>
      <c r="CC46" s="9" t="s">
        <v>340</v>
      </c>
      <c r="CD46" s="9" t="s">
        <v>340</v>
      </c>
      <c r="CE46" s="9">
        <v>1</v>
      </c>
      <c r="CF46" s="9" t="s">
        <v>340</v>
      </c>
      <c r="CG46" s="9">
        <v>0</v>
      </c>
      <c r="CH46" s="9">
        <v>0</v>
      </c>
      <c r="CI46" s="9">
        <v>0</v>
      </c>
      <c r="CJ46" s="72">
        <v>3360</v>
      </c>
      <c r="CK46" s="72">
        <v>75</v>
      </c>
      <c r="CL46" s="79" t="s">
        <v>846</v>
      </c>
      <c r="CM46" s="22" t="s">
        <v>1685</v>
      </c>
      <c r="CN46" s="9"/>
      <c r="CO46" s="9"/>
      <c r="CP46" s="73"/>
      <c r="CQ46" s="74" t="s">
        <v>340</v>
      </c>
      <c r="CR46" s="25"/>
      <c r="CS46" s="25"/>
      <c r="CT46" s="71"/>
      <c r="CU46" s="9" t="s">
        <v>348</v>
      </c>
      <c r="CV46" s="9">
        <v>3</v>
      </c>
      <c r="CW46" s="9">
        <v>3</v>
      </c>
      <c r="CX46" s="75" t="s">
        <v>846</v>
      </c>
      <c r="CY46" s="26" t="s">
        <v>1369</v>
      </c>
      <c r="CZ46" s="71"/>
      <c r="DA46" s="71"/>
      <c r="DB46" s="76"/>
      <c r="DC46" s="9"/>
      <c r="DD46" s="9"/>
      <c r="DE46" s="6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77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</row>
    <row r="47" spans="1:252" ht="20.25" customHeight="1">
      <c r="A47" s="23" t="s">
        <v>349</v>
      </c>
      <c r="B47" s="9" t="s">
        <v>350</v>
      </c>
      <c r="C47" s="9" t="s">
        <v>1519</v>
      </c>
      <c r="D47" s="9" t="s">
        <v>1520</v>
      </c>
      <c r="E47" s="63" t="s">
        <v>862</v>
      </c>
      <c r="F47" s="63" t="s">
        <v>870</v>
      </c>
      <c r="G47" s="64">
        <v>483849</v>
      </c>
      <c r="H47" s="64">
        <v>1232533</v>
      </c>
      <c r="I47" s="65" t="s">
        <v>347</v>
      </c>
      <c r="J47" s="65" t="s">
        <v>340</v>
      </c>
      <c r="K47" s="65">
        <v>1</v>
      </c>
      <c r="L47" s="6"/>
      <c r="M47" s="9" t="s">
        <v>348</v>
      </c>
      <c r="N47" s="66">
        <v>1142734</v>
      </c>
      <c r="O47" s="40">
        <v>57244</v>
      </c>
      <c r="P47" s="40">
        <v>98674</v>
      </c>
      <c r="Q47" s="67" t="s">
        <v>340</v>
      </c>
      <c r="R47" s="67">
        <v>1</v>
      </c>
      <c r="S47" s="67">
        <v>3</v>
      </c>
      <c r="T47" s="9" t="s">
        <v>340</v>
      </c>
      <c r="U47" s="9" t="s">
        <v>340</v>
      </c>
      <c r="V47" s="68" t="s">
        <v>340</v>
      </c>
      <c r="W47" s="65"/>
      <c r="X47" s="65" t="s">
        <v>340</v>
      </c>
      <c r="Y47" s="65" t="s">
        <v>340</v>
      </c>
      <c r="Z47" s="68"/>
      <c r="AA47" s="69">
        <v>1</v>
      </c>
      <c r="AB47" s="69">
        <v>44.06238300262074</v>
      </c>
      <c r="AC47" s="9">
        <v>3</v>
      </c>
      <c r="AD47" s="69">
        <v>41.97748970423063</v>
      </c>
      <c r="AE47" s="79">
        <v>4</v>
      </c>
      <c r="AF47" s="79"/>
      <c r="AG47" s="79" t="s">
        <v>340</v>
      </c>
      <c r="AH47" s="79"/>
      <c r="AI47" s="20" t="s">
        <v>1502</v>
      </c>
      <c r="AJ47" s="20"/>
      <c r="AK47" s="20"/>
      <c r="AL47" s="20"/>
      <c r="AM47" s="9" t="s">
        <v>340</v>
      </c>
      <c r="AN47" s="9" t="s">
        <v>340</v>
      </c>
      <c r="AO47" s="9" t="s">
        <v>340</v>
      </c>
      <c r="AP47" s="9" t="s">
        <v>340</v>
      </c>
      <c r="AQ47" s="9" t="s">
        <v>340</v>
      </c>
      <c r="AR47" s="80" t="s">
        <v>340</v>
      </c>
      <c r="AS47" s="80" t="s">
        <v>340</v>
      </c>
      <c r="AT47" s="80" t="s">
        <v>340</v>
      </c>
      <c r="AU47" s="80" t="s">
        <v>340</v>
      </c>
      <c r="AV47" s="80" t="s">
        <v>340</v>
      </c>
      <c r="AW47" s="80" t="s">
        <v>340</v>
      </c>
      <c r="AX47" s="80" t="s">
        <v>340</v>
      </c>
      <c r="AY47" s="70">
        <v>44.06238300262074</v>
      </c>
      <c r="AZ47" s="70">
        <v>13.960127293148632</v>
      </c>
      <c r="BA47" s="70">
        <v>0.06668850617746162</v>
      </c>
      <c r="BB47" s="70">
        <v>19.900084238113067</v>
      </c>
      <c r="BC47" s="70">
        <v>18.47739610632722</v>
      </c>
      <c r="BD47" s="70">
        <v>1.1980531636091352</v>
      </c>
      <c r="BE47" s="70">
        <v>2.335267690003744</v>
      </c>
      <c r="BF47" s="71" t="s">
        <v>340</v>
      </c>
      <c r="BG47" s="71" t="s">
        <v>340</v>
      </c>
      <c r="BH47" s="71" t="s">
        <v>340</v>
      </c>
      <c r="BI47" s="71" t="s">
        <v>340</v>
      </c>
      <c r="BJ47" s="71" t="s">
        <v>340</v>
      </c>
      <c r="BK47" s="71" t="s">
        <v>340</v>
      </c>
      <c r="BL47" s="9">
        <v>9</v>
      </c>
      <c r="BM47" s="9" t="s">
        <v>340</v>
      </c>
      <c r="BN47" s="3" t="s">
        <v>1209</v>
      </c>
      <c r="BO47" s="20" t="s">
        <v>1501</v>
      </c>
      <c r="BP47" s="9"/>
      <c r="BQ47" s="9">
        <v>12</v>
      </c>
      <c r="BR47" s="9">
        <v>8</v>
      </c>
      <c r="BS47" s="9">
        <v>3</v>
      </c>
      <c r="BT47" s="9">
        <v>1</v>
      </c>
      <c r="BU47" s="9">
        <v>4</v>
      </c>
      <c r="BV47" s="9">
        <v>1</v>
      </c>
      <c r="BW47" s="9">
        <v>0</v>
      </c>
      <c r="BX47" s="9">
        <v>9</v>
      </c>
      <c r="BY47" s="9">
        <v>11</v>
      </c>
      <c r="BZ47" s="9">
        <v>7</v>
      </c>
      <c r="CA47" s="9">
        <v>5</v>
      </c>
      <c r="CB47" s="9">
        <v>3</v>
      </c>
      <c r="CC47" s="9" t="s">
        <v>340</v>
      </c>
      <c r="CD47" s="9" t="s">
        <v>340</v>
      </c>
      <c r="CE47" s="9">
        <v>3</v>
      </c>
      <c r="CF47" s="9" t="s">
        <v>340</v>
      </c>
      <c r="CG47" s="9">
        <v>0</v>
      </c>
      <c r="CH47" s="9">
        <v>0</v>
      </c>
      <c r="CI47" s="9">
        <v>0</v>
      </c>
      <c r="CJ47" s="72">
        <v>7005</v>
      </c>
      <c r="CK47" s="72">
        <v>200</v>
      </c>
      <c r="CL47" s="79">
        <v>0</v>
      </c>
      <c r="CM47" s="22" t="s">
        <v>1500</v>
      </c>
      <c r="CN47" s="9" t="s">
        <v>340</v>
      </c>
      <c r="CO47" s="9"/>
      <c r="CP47" s="81"/>
      <c r="CQ47" s="74" t="s">
        <v>340</v>
      </c>
      <c r="CR47" s="25"/>
      <c r="CS47" s="25"/>
      <c r="CT47" s="71"/>
      <c r="CU47" s="9" t="s">
        <v>1499</v>
      </c>
      <c r="CV47" s="9">
        <v>1</v>
      </c>
      <c r="CW47" s="9">
        <v>1</v>
      </c>
      <c r="CX47" s="72"/>
      <c r="CY47" s="26" t="s">
        <v>1362</v>
      </c>
      <c r="CZ47" s="71"/>
      <c r="DA47" s="71"/>
      <c r="DB47" s="76">
        <v>10</v>
      </c>
      <c r="DC47" s="9"/>
      <c r="DD47" s="9" t="s">
        <v>340</v>
      </c>
      <c r="DE47" s="6"/>
      <c r="DF47" s="5"/>
      <c r="DG47" s="5"/>
      <c r="DH47" s="5"/>
      <c r="DI47" s="5" t="s">
        <v>340</v>
      </c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77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</row>
    <row r="48" spans="1:252" ht="25.5" customHeight="1">
      <c r="A48" s="111" t="s">
        <v>386</v>
      </c>
      <c r="B48" s="112" t="s">
        <v>350</v>
      </c>
      <c r="C48" s="112" t="s">
        <v>1697</v>
      </c>
      <c r="D48" s="112" t="s">
        <v>1698</v>
      </c>
      <c r="E48" s="113" t="s">
        <v>1699</v>
      </c>
      <c r="F48" s="113" t="s">
        <v>970</v>
      </c>
      <c r="G48" s="114">
        <v>521059</v>
      </c>
      <c r="H48" s="114">
        <v>1220315</v>
      </c>
      <c r="I48" s="115" t="s">
        <v>384</v>
      </c>
      <c r="J48" s="115"/>
      <c r="K48" s="115"/>
      <c r="L48" s="116">
        <v>1997</v>
      </c>
      <c r="M48" s="112" t="s">
        <v>348</v>
      </c>
      <c r="N48" s="117"/>
      <c r="O48" s="118">
        <v>2446</v>
      </c>
      <c r="P48" s="118">
        <v>13358</v>
      </c>
      <c r="Q48" s="119" t="s">
        <v>340</v>
      </c>
      <c r="R48" s="119"/>
      <c r="S48" s="119"/>
      <c r="T48" s="115" t="s">
        <v>340</v>
      </c>
      <c r="U48" s="115" t="s">
        <v>340</v>
      </c>
      <c r="V48" s="120"/>
      <c r="W48" s="115" t="s">
        <v>340</v>
      </c>
      <c r="X48" s="115" t="s">
        <v>340</v>
      </c>
      <c r="Y48" s="115" t="s">
        <v>340</v>
      </c>
      <c r="Z48" s="120"/>
      <c r="AA48" s="121">
        <v>2</v>
      </c>
      <c r="AB48" s="121">
        <v>35.00253936008126</v>
      </c>
      <c r="AC48" s="112">
        <v>2</v>
      </c>
      <c r="AD48" s="121">
        <v>31.325545962417475</v>
      </c>
      <c r="AE48" s="122"/>
      <c r="AF48" s="122"/>
      <c r="AG48" s="122" t="s">
        <v>340</v>
      </c>
      <c r="AH48" s="122"/>
      <c r="AI48" s="123"/>
      <c r="AJ48" s="123"/>
      <c r="AK48" s="123"/>
      <c r="AL48" s="123" t="s">
        <v>1502</v>
      </c>
      <c r="AM48" s="112" t="s">
        <v>340</v>
      </c>
      <c r="AN48" s="112" t="s">
        <v>340</v>
      </c>
      <c r="AO48" s="112" t="s">
        <v>340</v>
      </c>
      <c r="AP48" s="112">
        <v>0</v>
      </c>
      <c r="AQ48" s="112">
        <v>0</v>
      </c>
      <c r="AR48" s="124" t="s">
        <v>340</v>
      </c>
      <c r="AS48" s="124" t="s">
        <v>340</v>
      </c>
      <c r="AT48" s="124" t="s">
        <v>340</v>
      </c>
      <c r="AU48" s="124" t="s">
        <v>340</v>
      </c>
      <c r="AV48" s="124" t="s">
        <v>340</v>
      </c>
      <c r="AW48" s="124" t="s">
        <v>340</v>
      </c>
      <c r="AX48" s="124" t="s">
        <v>340</v>
      </c>
      <c r="AY48" s="125">
        <v>33.67191467750127</v>
      </c>
      <c r="AZ48" s="125">
        <v>35.00253936008126</v>
      </c>
      <c r="BA48" s="125">
        <v>0.10157440325038089</v>
      </c>
      <c r="BB48" s="125">
        <v>1.5236160487557135</v>
      </c>
      <c r="BC48" s="125">
        <v>22.651091924834944</v>
      </c>
      <c r="BD48" s="125">
        <v>5.871000507872017</v>
      </c>
      <c r="BE48" s="125">
        <v>1.1782630777044185</v>
      </c>
      <c r="BF48" s="126" t="s">
        <v>340</v>
      </c>
      <c r="BG48" s="126" t="s">
        <v>340</v>
      </c>
      <c r="BH48" s="126" t="s">
        <v>340</v>
      </c>
      <c r="BI48" s="126" t="s">
        <v>340</v>
      </c>
      <c r="BJ48" s="126" t="s">
        <v>340</v>
      </c>
      <c r="BK48" s="126"/>
      <c r="BL48" s="112">
        <v>3</v>
      </c>
      <c r="BM48" s="112" t="s">
        <v>340</v>
      </c>
      <c r="BN48" s="127" t="s">
        <v>1197</v>
      </c>
      <c r="BO48" s="123" t="s">
        <v>1501</v>
      </c>
      <c r="BP48" s="112"/>
      <c r="BQ48" s="112">
        <v>3</v>
      </c>
      <c r="BR48" s="112">
        <v>3</v>
      </c>
      <c r="BS48" s="112">
        <v>0</v>
      </c>
      <c r="BT48" s="112">
        <v>1</v>
      </c>
      <c r="BU48" s="112">
        <v>2</v>
      </c>
      <c r="BV48" s="112">
        <v>0</v>
      </c>
      <c r="BW48" s="112">
        <v>0</v>
      </c>
      <c r="BX48" s="112">
        <v>22</v>
      </c>
      <c r="BY48" s="112">
        <v>16</v>
      </c>
      <c r="BZ48" s="112">
        <v>4</v>
      </c>
      <c r="CA48" s="112">
        <v>2</v>
      </c>
      <c r="CB48" s="112">
        <v>0</v>
      </c>
      <c r="CC48" s="112" t="s">
        <v>340</v>
      </c>
      <c r="CD48" s="112" t="s">
        <v>340</v>
      </c>
      <c r="CE48" s="112">
        <v>1</v>
      </c>
      <c r="CF48" s="112" t="s">
        <v>340</v>
      </c>
      <c r="CG48" s="112">
        <v>0</v>
      </c>
      <c r="CH48" s="112">
        <v>0</v>
      </c>
      <c r="CI48" s="112">
        <v>0</v>
      </c>
      <c r="CJ48" s="128">
        <v>7000</v>
      </c>
      <c r="CK48" s="128">
        <v>150</v>
      </c>
      <c r="CL48" s="129" t="s">
        <v>760</v>
      </c>
      <c r="CM48" s="130" t="s">
        <v>1500</v>
      </c>
      <c r="CN48" s="112"/>
      <c r="CO48" s="112"/>
      <c r="CP48" s="131" t="s">
        <v>340</v>
      </c>
      <c r="CQ48" s="132" t="s">
        <v>340</v>
      </c>
      <c r="CR48" s="133"/>
      <c r="CS48" s="133"/>
      <c r="CT48" s="126"/>
      <c r="CU48" s="112" t="s">
        <v>348</v>
      </c>
      <c r="CV48" s="112">
        <v>1</v>
      </c>
      <c r="CW48" s="112">
        <v>3</v>
      </c>
      <c r="CX48" s="128" t="s">
        <v>760</v>
      </c>
      <c r="CY48" s="134" t="s">
        <v>1430</v>
      </c>
      <c r="CZ48" s="126"/>
      <c r="DA48" s="126"/>
      <c r="DB48" s="135"/>
      <c r="DC48" s="112" t="s">
        <v>340</v>
      </c>
      <c r="DD48" s="112" t="s">
        <v>340</v>
      </c>
      <c r="DE48" s="136">
        <v>1997</v>
      </c>
      <c r="DF48" s="137">
        <v>1800</v>
      </c>
      <c r="DG48" s="137"/>
      <c r="DH48" s="137">
        <v>1800</v>
      </c>
      <c r="DI48" s="137" t="s">
        <v>340</v>
      </c>
      <c r="DJ48" s="137"/>
      <c r="DK48" s="137"/>
      <c r="DL48" s="137"/>
      <c r="DM48" s="137"/>
      <c r="DN48" s="137"/>
      <c r="DO48" s="137"/>
      <c r="DP48" s="137">
        <v>257.4</v>
      </c>
      <c r="DQ48" s="137">
        <v>854.9</v>
      </c>
      <c r="DR48" s="137">
        <v>159.8</v>
      </c>
      <c r="DS48" s="137">
        <v>21.7</v>
      </c>
      <c r="DT48" s="137">
        <v>1293.8</v>
      </c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>
        <v>3093.8</v>
      </c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8">
        <v>393.8</v>
      </c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</row>
    <row r="49" spans="1:252" ht="25.5">
      <c r="A49" s="23" t="s">
        <v>378</v>
      </c>
      <c r="B49" s="9" t="s">
        <v>375</v>
      </c>
      <c r="C49" s="9" t="s">
        <v>1514</v>
      </c>
      <c r="D49" s="9" t="s">
        <v>1515</v>
      </c>
      <c r="E49" s="63" t="s">
        <v>862</v>
      </c>
      <c r="F49" s="63" t="s">
        <v>855</v>
      </c>
      <c r="G49" s="64">
        <v>510650</v>
      </c>
      <c r="H49" s="64">
        <v>1140113</v>
      </c>
      <c r="I49" s="65" t="s">
        <v>347</v>
      </c>
      <c r="J49" s="65" t="s">
        <v>340</v>
      </c>
      <c r="K49" s="65">
        <v>1</v>
      </c>
      <c r="L49" s="6"/>
      <c r="M49" s="9" t="s">
        <v>348</v>
      </c>
      <c r="N49" s="66">
        <v>8231242</v>
      </c>
      <c r="O49" s="40">
        <v>3691</v>
      </c>
      <c r="P49" s="40">
        <v>215080</v>
      </c>
      <c r="Q49" s="67" t="s">
        <v>340</v>
      </c>
      <c r="R49" s="67">
        <v>2</v>
      </c>
      <c r="S49" s="67">
        <v>4</v>
      </c>
      <c r="T49" s="9" t="s">
        <v>340</v>
      </c>
      <c r="U49" s="9" t="s">
        <v>340</v>
      </c>
      <c r="V49" s="68" t="s">
        <v>340</v>
      </c>
      <c r="W49" s="65"/>
      <c r="X49" s="65" t="s">
        <v>340</v>
      </c>
      <c r="Y49" s="65" t="s">
        <v>340</v>
      </c>
      <c r="Z49" s="68"/>
      <c r="AA49" s="69">
        <v>1</v>
      </c>
      <c r="AB49" s="69">
        <v>78.1215125483377</v>
      </c>
      <c r="AC49" s="9">
        <v>3</v>
      </c>
      <c r="AD49" s="69">
        <v>16.19630946510602</v>
      </c>
      <c r="AE49" s="25">
        <v>4</v>
      </c>
      <c r="AF49" s="25" t="s">
        <v>340</v>
      </c>
      <c r="AG49" s="25"/>
      <c r="AH49" s="25"/>
      <c r="AI49" s="20" t="s">
        <v>1501</v>
      </c>
      <c r="AJ49" s="20"/>
      <c r="AK49" s="20"/>
      <c r="AL49" s="20"/>
      <c r="AM49" s="9" t="s">
        <v>340</v>
      </c>
      <c r="AN49" s="9" t="s">
        <v>340</v>
      </c>
      <c r="AO49" s="9" t="s">
        <v>340</v>
      </c>
      <c r="AP49" s="9" t="s">
        <v>340</v>
      </c>
      <c r="AQ49" s="9" t="s">
        <v>340</v>
      </c>
      <c r="AR49" s="80" t="s">
        <v>340</v>
      </c>
      <c r="AS49" s="80" t="s">
        <v>340</v>
      </c>
      <c r="AT49" s="80" t="s">
        <v>340</v>
      </c>
      <c r="AU49" s="80" t="s">
        <v>340</v>
      </c>
      <c r="AV49" s="80" t="s">
        <v>340</v>
      </c>
      <c r="AW49" s="80" t="s">
        <v>340</v>
      </c>
      <c r="AX49" s="80" t="s">
        <v>340</v>
      </c>
      <c r="AY49" s="70">
        <v>78.1215125483377</v>
      </c>
      <c r="AZ49" s="70">
        <v>5.682177986556279</v>
      </c>
      <c r="BA49" s="70">
        <v>0.6218369624458229</v>
      </c>
      <c r="BB49" s="70">
        <v>7.218084140043082</v>
      </c>
      <c r="BC49" s="70">
        <v>6.537074044276038</v>
      </c>
      <c r="BD49" s="70">
        <v>1.2841608055851133</v>
      </c>
      <c r="BE49" s="70">
        <v>0.5351535127559627</v>
      </c>
      <c r="BF49" s="71" t="s">
        <v>340</v>
      </c>
      <c r="BG49" s="71" t="s">
        <v>340</v>
      </c>
      <c r="BH49" s="71" t="s">
        <v>340</v>
      </c>
      <c r="BI49" s="71" t="s">
        <v>340</v>
      </c>
      <c r="BJ49" s="71" t="s">
        <v>340</v>
      </c>
      <c r="BK49" s="71" t="s">
        <v>340</v>
      </c>
      <c r="BL49" s="9">
        <v>6</v>
      </c>
      <c r="BM49" s="9" t="s">
        <v>340</v>
      </c>
      <c r="BN49" s="3" t="s">
        <v>1172</v>
      </c>
      <c r="BO49" s="20" t="s">
        <v>1501</v>
      </c>
      <c r="BP49" s="9"/>
      <c r="BQ49" s="9">
        <v>9</v>
      </c>
      <c r="BR49" s="9">
        <v>6</v>
      </c>
      <c r="BS49" s="9">
        <v>3</v>
      </c>
      <c r="BT49" s="9">
        <v>1</v>
      </c>
      <c r="BU49" s="9">
        <v>1</v>
      </c>
      <c r="BV49" s="9">
        <v>2</v>
      </c>
      <c r="BW49" s="9">
        <v>0</v>
      </c>
      <c r="BX49" s="9">
        <v>7</v>
      </c>
      <c r="BY49" s="9">
        <v>4</v>
      </c>
      <c r="BZ49" s="9">
        <v>2</v>
      </c>
      <c r="CA49" s="9">
        <v>3</v>
      </c>
      <c r="CB49" s="9">
        <v>0</v>
      </c>
      <c r="CC49" s="9" t="s">
        <v>340</v>
      </c>
      <c r="CD49" s="9" t="s">
        <v>340</v>
      </c>
      <c r="CE49" s="9">
        <v>3</v>
      </c>
      <c r="CF49" s="9" t="s">
        <v>340</v>
      </c>
      <c r="CG49" s="9">
        <v>0</v>
      </c>
      <c r="CH49" s="9">
        <v>0</v>
      </c>
      <c r="CI49" s="9">
        <v>0</v>
      </c>
      <c r="CJ49" s="72">
        <v>12675</v>
      </c>
      <c r="CK49" s="72">
        <v>200</v>
      </c>
      <c r="CL49" s="79" t="s">
        <v>743</v>
      </c>
      <c r="CM49" s="22" t="s">
        <v>1509</v>
      </c>
      <c r="CN49" s="9" t="s">
        <v>340</v>
      </c>
      <c r="CO49" s="9"/>
      <c r="CP49" s="73"/>
      <c r="CQ49" s="74" t="s">
        <v>340</v>
      </c>
      <c r="CR49" s="25"/>
      <c r="CS49" s="25"/>
      <c r="CT49" s="71"/>
      <c r="CU49" s="9" t="s">
        <v>1499</v>
      </c>
      <c r="CV49" s="9">
        <v>1</v>
      </c>
      <c r="CW49" s="9">
        <v>1</v>
      </c>
      <c r="CX49" s="75" t="s">
        <v>743</v>
      </c>
      <c r="CY49" s="26" t="s">
        <v>1374</v>
      </c>
      <c r="CZ49" s="71"/>
      <c r="DA49" s="71"/>
      <c r="DB49" s="76">
        <v>15</v>
      </c>
      <c r="DC49" s="9"/>
      <c r="DD49" s="9" t="s">
        <v>340</v>
      </c>
      <c r="DE49" s="6"/>
      <c r="DF49" s="5"/>
      <c r="DG49" s="5"/>
      <c r="DH49" s="5"/>
      <c r="DI49" s="5" t="s">
        <v>340</v>
      </c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>
        <v>164.9</v>
      </c>
      <c r="DV49" s="5"/>
      <c r="DW49" s="5"/>
      <c r="DX49" s="5"/>
      <c r="DY49" s="5"/>
      <c r="DZ49" s="5">
        <v>164.9</v>
      </c>
      <c r="EA49" s="5">
        <v>329.8</v>
      </c>
      <c r="EB49" s="5"/>
      <c r="EC49" s="5"/>
      <c r="ED49" s="5"/>
      <c r="EE49" s="5"/>
      <c r="EF49" s="5">
        <v>329.8</v>
      </c>
      <c r="EG49" s="5">
        <v>164.9</v>
      </c>
      <c r="EH49" s="5"/>
      <c r="EI49" s="5">
        <v>164.9</v>
      </c>
      <c r="EJ49" s="5"/>
      <c r="EK49" s="5"/>
      <c r="EL49" s="5"/>
      <c r="EM49" s="5"/>
      <c r="EN49" s="5"/>
      <c r="EO49" s="5"/>
      <c r="EP49" s="5"/>
      <c r="EQ49" s="5"/>
      <c r="ER49" s="5"/>
      <c r="ES49" s="5">
        <v>164.9</v>
      </c>
      <c r="ET49" s="5"/>
      <c r="EU49" s="5"/>
      <c r="EV49" s="5"/>
      <c r="EW49" s="5"/>
      <c r="EX49" s="5"/>
      <c r="EY49" s="5"/>
      <c r="EZ49" s="5">
        <v>9560</v>
      </c>
      <c r="FA49" s="5"/>
      <c r="FB49" s="5"/>
      <c r="FC49" s="5">
        <v>4000</v>
      </c>
      <c r="FD49" s="77">
        <v>4659.6</v>
      </c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</row>
    <row r="50" spans="1:252" ht="38.25">
      <c r="A50" s="23" t="s">
        <v>684</v>
      </c>
      <c r="B50" s="9" t="s">
        <v>375</v>
      </c>
      <c r="C50" s="9" t="s">
        <v>54</v>
      </c>
      <c r="D50" s="9" t="s">
        <v>55</v>
      </c>
      <c r="E50" s="63" t="s">
        <v>1066</v>
      </c>
      <c r="F50" s="63" t="s">
        <v>1066</v>
      </c>
      <c r="G50" s="64">
        <v>530225</v>
      </c>
      <c r="H50" s="64">
        <v>1124856</v>
      </c>
      <c r="I50" s="65" t="s">
        <v>497</v>
      </c>
      <c r="J50" s="65"/>
      <c r="K50" s="65"/>
      <c r="L50" s="6"/>
      <c r="M50" s="9" t="s">
        <v>348</v>
      </c>
      <c r="N50" s="66"/>
      <c r="O50" s="40"/>
      <c r="P50" s="40"/>
      <c r="Q50" s="67"/>
      <c r="R50" s="67"/>
      <c r="S50" s="67"/>
      <c r="T50" s="9"/>
      <c r="U50" s="9"/>
      <c r="V50" s="68"/>
      <c r="W50" s="65"/>
      <c r="X50" s="65"/>
      <c r="Y50" s="65"/>
      <c r="Z50" s="68" t="s">
        <v>340</v>
      </c>
      <c r="AA50" s="85"/>
      <c r="AB50" s="69"/>
      <c r="AC50" s="9">
        <v>1</v>
      </c>
      <c r="AD50" s="69"/>
      <c r="AE50" s="24">
        <v>2</v>
      </c>
      <c r="AF50" s="83"/>
      <c r="AG50" s="74"/>
      <c r="AH50" s="74"/>
      <c r="AI50" s="20"/>
      <c r="AJ50" s="20"/>
      <c r="AK50" s="20"/>
      <c r="AL50" s="20"/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70">
        <v>0</v>
      </c>
      <c r="AZ50" s="70">
        <v>0</v>
      </c>
      <c r="BA50" s="70">
        <v>0</v>
      </c>
      <c r="BB50" s="70">
        <v>0</v>
      </c>
      <c r="BC50" s="70">
        <v>0</v>
      </c>
      <c r="BD50" s="70">
        <v>0</v>
      </c>
      <c r="BE50" s="70">
        <v>0</v>
      </c>
      <c r="BF50" s="71"/>
      <c r="BG50" s="71"/>
      <c r="BH50" s="71"/>
      <c r="BI50" s="71"/>
      <c r="BJ50" s="71"/>
      <c r="BK50" s="71"/>
      <c r="BL50" s="84"/>
      <c r="BM50" s="9" t="s">
        <v>340</v>
      </c>
      <c r="BN50" s="3" t="s">
        <v>1175</v>
      </c>
      <c r="BO50" s="20" t="s">
        <v>1501</v>
      </c>
      <c r="BP50" s="9"/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 t="s">
        <v>340</v>
      </c>
      <c r="CD50" s="9" t="s">
        <v>340</v>
      </c>
      <c r="CE50" s="9">
        <v>1</v>
      </c>
      <c r="CF50" s="9">
        <v>0</v>
      </c>
      <c r="CG50" s="9">
        <v>0</v>
      </c>
      <c r="CH50" s="9">
        <v>0</v>
      </c>
      <c r="CI50" s="9" t="s">
        <v>340</v>
      </c>
      <c r="CJ50" s="72">
        <v>4500</v>
      </c>
      <c r="CK50" s="72">
        <v>100</v>
      </c>
      <c r="CL50" s="24" t="s">
        <v>745</v>
      </c>
      <c r="CM50" s="21" t="s">
        <v>1586</v>
      </c>
      <c r="CN50" s="9"/>
      <c r="CO50" s="9"/>
      <c r="CP50" s="73"/>
      <c r="CQ50" s="74" t="s">
        <v>340</v>
      </c>
      <c r="CR50" s="25"/>
      <c r="CS50" s="25"/>
      <c r="CT50" s="71"/>
      <c r="CU50" s="9" t="s">
        <v>348</v>
      </c>
      <c r="CV50" s="9">
        <v>4</v>
      </c>
      <c r="CW50" s="9">
        <v>3</v>
      </c>
      <c r="CX50" s="75" t="s">
        <v>745</v>
      </c>
      <c r="CY50" s="26"/>
      <c r="CZ50" s="71"/>
      <c r="DA50" s="71"/>
      <c r="DB50" s="76"/>
      <c r="DC50" s="9"/>
      <c r="DD50" s="9"/>
      <c r="DE50" s="6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>
        <v>118.06</v>
      </c>
      <c r="EY50" s="5">
        <v>103.905</v>
      </c>
      <c r="EZ50" s="5">
        <v>111.879</v>
      </c>
      <c r="FA50" s="5">
        <v>107.846</v>
      </c>
      <c r="FB50" s="5">
        <v>112.091</v>
      </c>
      <c r="FC50" s="5"/>
      <c r="FD50" s="77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</row>
    <row r="51" spans="1:252" ht="12.75">
      <c r="A51" s="23" t="s">
        <v>670</v>
      </c>
      <c r="B51" s="9" t="s">
        <v>375</v>
      </c>
      <c r="C51" s="9" t="s">
        <v>1772</v>
      </c>
      <c r="D51" s="9" t="s">
        <v>68</v>
      </c>
      <c r="E51" s="63" t="s">
        <v>1077</v>
      </c>
      <c r="F51" s="63" t="s">
        <v>1077</v>
      </c>
      <c r="G51" s="64">
        <v>542839</v>
      </c>
      <c r="H51" s="64">
        <v>1101607</v>
      </c>
      <c r="I51" s="65" t="s">
        <v>497</v>
      </c>
      <c r="J51" s="65"/>
      <c r="K51" s="65"/>
      <c r="L51" s="6"/>
      <c r="M51" s="9" t="s">
        <v>348</v>
      </c>
      <c r="N51" s="66"/>
      <c r="O51" s="40"/>
      <c r="P51" s="40">
        <f>523+649</f>
        <v>1172</v>
      </c>
      <c r="Q51" s="67" t="s">
        <v>340</v>
      </c>
      <c r="R51" s="67"/>
      <c r="S51" s="67"/>
      <c r="T51" s="9" t="s">
        <v>340</v>
      </c>
      <c r="U51" s="9" t="s">
        <v>340</v>
      </c>
      <c r="V51" s="68"/>
      <c r="W51" s="65"/>
      <c r="X51" s="65"/>
      <c r="Y51" s="65"/>
      <c r="Z51" s="68" t="s">
        <v>340</v>
      </c>
      <c r="AA51" s="69"/>
      <c r="AB51" s="69"/>
      <c r="AC51" s="9">
        <v>1</v>
      </c>
      <c r="AD51" s="69"/>
      <c r="AE51" s="25">
        <v>2</v>
      </c>
      <c r="AF51" s="25"/>
      <c r="AG51" s="25"/>
      <c r="AH51" s="25"/>
      <c r="AI51" s="20"/>
      <c r="AJ51" s="20"/>
      <c r="AK51" s="20"/>
      <c r="AL51" s="20"/>
      <c r="AM51" s="9" t="s">
        <v>340</v>
      </c>
      <c r="AN51" s="9" t="s">
        <v>340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1" t="s">
        <v>340</v>
      </c>
      <c r="BG51" s="71" t="s">
        <v>340</v>
      </c>
      <c r="BH51" s="71" t="s">
        <v>340</v>
      </c>
      <c r="BI51" s="71"/>
      <c r="BJ51" s="71" t="s">
        <v>340</v>
      </c>
      <c r="BK51" s="71" t="s">
        <v>340</v>
      </c>
      <c r="BL51" s="9">
        <v>6</v>
      </c>
      <c r="BM51" s="9" t="s">
        <v>340</v>
      </c>
      <c r="BN51" s="3" t="s">
        <v>1193</v>
      </c>
      <c r="BO51" s="20" t="s">
        <v>1501</v>
      </c>
      <c r="BP51" s="9"/>
      <c r="BQ51" s="9">
        <v>9</v>
      </c>
      <c r="BR51" s="9">
        <v>6</v>
      </c>
      <c r="BS51" s="9">
        <v>3</v>
      </c>
      <c r="BT51" s="9">
        <v>1</v>
      </c>
      <c r="BU51" s="9">
        <v>1</v>
      </c>
      <c r="BV51" s="9">
        <v>1</v>
      </c>
      <c r="BW51" s="9">
        <v>0</v>
      </c>
      <c r="BX51" s="9">
        <v>3</v>
      </c>
      <c r="BY51" s="9">
        <v>11</v>
      </c>
      <c r="BZ51" s="9">
        <v>2</v>
      </c>
      <c r="CA51" s="9">
        <v>0</v>
      </c>
      <c r="CB51" s="9">
        <v>0</v>
      </c>
      <c r="CC51" s="9" t="s">
        <v>340</v>
      </c>
      <c r="CD51" s="9" t="s">
        <v>340</v>
      </c>
      <c r="CE51" s="9">
        <v>1</v>
      </c>
      <c r="CF51" s="9" t="s">
        <v>340</v>
      </c>
      <c r="CG51" s="9">
        <v>0</v>
      </c>
      <c r="CH51" s="9">
        <v>0</v>
      </c>
      <c r="CI51" s="9">
        <v>0</v>
      </c>
      <c r="CJ51" s="72">
        <v>3000</v>
      </c>
      <c r="CK51" s="72">
        <v>75</v>
      </c>
      <c r="CL51" s="79" t="s">
        <v>752</v>
      </c>
      <c r="CM51" s="22" t="s">
        <v>1774</v>
      </c>
      <c r="CN51" s="9"/>
      <c r="CO51" s="9"/>
      <c r="CP51" s="73"/>
      <c r="CQ51" s="74" t="s">
        <v>340</v>
      </c>
      <c r="CR51" s="25"/>
      <c r="CS51" s="25"/>
      <c r="CT51" s="71"/>
      <c r="CU51" s="9" t="s">
        <v>348</v>
      </c>
      <c r="CV51" s="9">
        <v>4</v>
      </c>
      <c r="CW51" s="9">
        <v>3</v>
      </c>
      <c r="CX51" s="75" t="s">
        <v>752</v>
      </c>
      <c r="CY51" s="26" t="s">
        <v>1382</v>
      </c>
      <c r="CZ51" s="71"/>
      <c r="DA51" s="71"/>
      <c r="DB51" s="76"/>
      <c r="DC51" s="9"/>
      <c r="DD51" s="9" t="s">
        <v>340</v>
      </c>
      <c r="DE51" s="6"/>
      <c r="DF51" s="5"/>
      <c r="DG51" s="5"/>
      <c r="DH51" s="5"/>
      <c r="DI51" s="5" t="s">
        <v>340</v>
      </c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>
        <v>19.714</v>
      </c>
      <c r="EY51" s="5">
        <v>21.162</v>
      </c>
      <c r="EZ51" s="5">
        <v>30.988</v>
      </c>
      <c r="FA51" s="5">
        <v>26.601</v>
      </c>
      <c r="FB51" s="5">
        <v>19.95</v>
      </c>
      <c r="FC51" s="5"/>
      <c r="FD51" s="77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</row>
    <row r="52" spans="1:252" ht="25.5">
      <c r="A52" s="23" t="s">
        <v>662</v>
      </c>
      <c r="B52" s="9" t="s">
        <v>375</v>
      </c>
      <c r="C52" s="9" t="s">
        <v>1872</v>
      </c>
      <c r="D52" s="9" t="s">
        <v>1873</v>
      </c>
      <c r="E52" s="63" t="s">
        <v>1874</v>
      </c>
      <c r="F52" s="63" t="s">
        <v>857</v>
      </c>
      <c r="G52" s="64">
        <v>533421</v>
      </c>
      <c r="H52" s="64">
        <v>1133114</v>
      </c>
      <c r="I52" s="65" t="s">
        <v>497</v>
      </c>
      <c r="J52" s="65"/>
      <c r="K52" s="65"/>
      <c r="L52" s="60"/>
      <c r="M52" s="9" t="s">
        <v>348</v>
      </c>
      <c r="N52" s="66"/>
      <c r="O52" s="40">
        <v>7940</v>
      </c>
      <c r="P52" s="40">
        <v>78059</v>
      </c>
      <c r="Q52" s="67" t="s">
        <v>340</v>
      </c>
      <c r="R52" s="67"/>
      <c r="S52" s="67"/>
      <c r="T52" s="9" t="s">
        <v>340</v>
      </c>
      <c r="U52" s="9" t="s">
        <v>340</v>
      </c>
      <c r="V52" s="68" t="s">
        <v>340</v>
      </c>
      <c r="W52" s="65" t="s">
        <v>340</v>
      </c>
      <c r="X52" s="65" t="s">
        <v>340</v>
      </c>
      <c r="Y52" s="65" t="s">
        <v>340</v>
      </c>
      <c r="Z52" s="68"/>
      <c r="AA52" s="69">
        <v>1</v>
      </c>
      <c r="AB52" s="69">
        <v>50.27990041589317</v>
      </c>
      <c r="AC52" s="9">
        <v>3</v>
      </c>
      <c r="AD52" s="69">
        <v>43.565168587834044</v>
      </c>
      <c r="AE52" s="25">
        <v>2</v>
      </c>
      <c r="AF52" s="74" t="s">
        <v>340</v>
      </c>
      <c r="AG52" s="74"/>
      <c r="AH52" s="74"/>
      <c r="AI52" s="20"/>
      <c r="AJ52" s="20"/>
      <c r="AK52" s="20" t="s">
        <v>1501</v>
      </c>
      <c r="AL52" s="20"/>
      <c r="AM52" s="9" t="s">
        <v>340</v>
      </c>
      <c r="AN52" s="9" t="s">
        <v>340</v>
      </c>
      <c r="AO52" s="9" t="s">
        <v>340</v>
      </c>
      <c r="AP52" s="9">
        <v>0</v>
      </c>
      <c r="AQ52" s="9">
        <v>0</v>
      </c>
      <c r="AR52" s="80" t="s">
        <v>340</v>
      </c>
      <c r="AS52" s="80" t="s">
        <v>340</v>
      </c>
      <c r="AT52" s="80" t="s">
        <v>340</v>
      </c>
      <c r="AU52" s="80" t="s">
        <v>340</v>
      </c>
      <c r="AV52" s="80" t="s">
        <v>340</v>
      </c>
      <c r="AW52" s="80" t="s">
        <v>340</v>
      </c>
      <c r="AX52" s="80" t="s">
        <v>340</v>
      </c>
      <c r="AY52" s="70">
        <v>50.27990041589317</v>
      </c>
      <c r="AZ52" s="70">
        <v>6.154930996272792</v>
      </c>
      <c r="BA52" s="70">
        <v>2.954424441278476</v>
      </c>
      <c r="BB52" s="70">
        <v>16.165148440760408</v>
      </c>
      <c r="BC52" s="70">
        <v>16.814172027227333</v>
      </c>
      <c r="BD52" s="70">
        <v>6.734878901696671</v>
      </c>
      <c r="BE52" s="70">
        <v>0.8965447768711594</v>
      </c>
      <c r="BF52" s="71" t="s">
        <v>340</v>
      </c>
      <c r="BG52" s="71" t="s">
        <v>340</v>
      </c>
      <c r="BH52" s="71" t="s">
        <v>340</v>
      </c>
      <c r="BI52" s="71" t="s">
        <v>340</v>
      </c>
      <c r="BJ52" s="71" t="s">
        <v>340</v>
      </c>
      <c r="BK52" s="71" t="s">
        <v>340</v>
      </c>
      <c r="BL52" s="84">
        <v>10</v>
      </c>
      <c r="BM52" s="9" t="s">
        <v>340</v>
      </c>
      <c r="BN52" s="3" t="s">
        <v>1208</v>
      </c>
      <c r="BO52" s="20" t="s">
        <v>1501</v>
      </c>
      <c r="BP52" s="9"/>
      <c r="BQ52" s="9">
        <v>16</v>
      </c>
      <c r="BR52" s="9">
        <v>10</v>
      </c>
      <c r="BS52" s="9">
        <v>6</v>
      </c>
      <c r="BT52" s="9">
        <v>2</v>
      </c>
      <c r="BU52" s="9">
        <v>0</v>
      </c>
      <c r="BV52" s="9">
        <v>3</v>
      </c>
      <c r="BW52" s="9">
        <v>0</v>
      </c>
      <c r="BX52" s="9">
        <v>4</v>
      </c>
      <c r="BY52" s="9">
        <v>3</v>
      </c>
      <c r="BZ52" s="9">
        <v>2</v>
      </c>
      <c r="CA52" s="9">
        <v>0</v>
      </c>
      <c r="CB52" s="9">
        <v>0</v>
      </c>
      <c r="CC52" s="9" t="s">
        <v>340</v>
      </c>
      <c r="CD52" s="9" t="s">
        <v>340</v>
      </c>
      <c r="CE52" s="9">
        <v>2</v>
      </c>
      <c r="CF52" s="9" t="s">
        <v>340</v>
      </c>
      <c r="CG52" s="9">
        <v>0</v>
      </c>
      <c r="CH52" s="9">
        <v>0</v>
      </c>
      <c r="CI52" s="9">
        <v>0</v>
      </c>
      <c r="CJ52" s="72">
        <v>5868</v>
      </c>
      <c r="CK52" s="72">
        <v>200</v>
      </c>
      <c r="CL52" s="24" t="s">
        <v>747</v>
      </c>
      <c r="CM52" s="21" t="s">
        <v>1500</v>
      </c>
      <c r="CN52" s="9" t="s">
        <v>340</v>
      </c>
      <c r="CO52" s="9"/>
      <c r="CP52" s="73"/>
      <c r="CQ52" s="74" t="s">
        <v>340</v>
      </c>
      <c r="CR52" s="25"/>
      <c r="CS52" s="25"/>
      <c r="CT52" s="71"/>
      <c r="CU52" s="9" t="s">
        <v>1545</v>
      </c>
      <c r="CV52" s="9">
        <v>3</v>
      </c>
      <c r="CW52" s="9">
        <v>1</v>
      </c>
      <c r="CX52" s="75" t="s">
        <v>747</v>
      </c>
      <c r="CY52" s="26" t="s">
        <v>1386</v>
      </c>
      <c r="CZ52" s="71"/>
      <c r="DA52" s="71"/>
      <c r="DB52" s="76"/>
      <c r="DC52" s="9"/>
      <c r="DD52" s="9" t="s">
        <v>340</v>
      </c>
      <c r="DE52" s="6"/>
      <c r="DF52" s="5"/>
      <c r="DG52" s="5"/>
      <c r="DH52" s="5"/>
      <c r="DI52" s="5" t="s">
        <v>340</v>
      </c>
      <c r="DJ52" s="5"/>
      <c r="DK52" s="5"/>
      <c r="DL52" s="5"/>
      <c r="DM52" s="5"/>
      <c r="DN52" s="5"/>
      <c r="DO52" s="5">
        <v>694.1</v>
      </c>
      <c r="DP52" s="5">
        <v>329.6</v>
      </c>
      <c r="DQ52" s="5">
        <v>1.5</v>
      </c>
      <c r="DR52" s="5"/>
      <c r="DS52" s="5"/>
      <c r="DT52" s="5">
        <v>1025.2</v>
      </c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>
        <v>1025.2</v>
      </c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77">
        <v>125.2</v>
      </c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</row>
    <row r="53" spans="1:252" ht="25.5">
      <c r="A53" s="23" t="s">
        <v>374</v>
      </c>
      <c r="B53" s="9" t="s">
        <v>375</v>
      </c>
      <c r="C53" s="9" t="s">
        <v>1534</v>
      </c>
      <c r="D53" s="9" t="s">
        <v>1535</v>
      </c>
      <c r="E53" s="63" t="s">
        <v>862</v>
      </c>
      <c r="F53" s="63" t="s">
        <v>857</v>
      </c>
      <c r="G53" s="64">
        <v>531835</v>
      </c>
      <c r="H53" s="64">
        <v>1133447</v>
      </c>
      <c r="I53" s="65" t="s">
        <v>347</v>
      </c>
      <c r="J53" s="65" t="s">
        <v>340</v>
      </c>
      <c r="K53" s="65">
        <v>1</v>
      </c>
      <c r="L53" s="6"/>
      <c r="M53" s="9" t="s">
        <v>348</v>
      </c>
      <c r="N53" s="82">
        <v>3515632</v>
      </c>
      <c r="O53" s="40">
        <v>18240</v>
      </c>
      <c r="P53" s="40">
        <v>95062</v>
      </c>
      <c r="Q53" s="67" t="s">
        <v>340</v>
      </c>
      <c r="R53" s="67">
        <v>1</v>
      </c>
      <c r="S53" s="67">
        <v>4</v>
      </c>
      <c r="T53" s="9" t="s">
        <v>340</v>
      </c>
      <c r="U53" s="9" t="s">
        <v>340</v>
      </c>
      <c r="V53" s="68" t="s">
        <v>340</v>
      </c>
      <c r="W53" s="65"/>
      <c r="X53" s="65" t="s">
        <v>340</v>
      </c>
      <c r="Y53" s="65"/>
      <c r="Z53" s="68"/>
      <c r="AA53" s="69">
        <v>1</v>
      </c>
      <c r="AB53" s="69">
        <v>90.72804327602246</v>
      </c>
      <c r="AC53" s="9">
        <v>1</v>
      </c>
      <c r="AD53" s="69">
        <v>6.594769665437757</v>
      </c>
      <c r="AE53" s="25"/>
      <c r="AF53" s="25"/>
      <c r="AG53" s="25"/>
      <c r="AH53" s="25"/>
      <c r="AI53" s="20"/>
      <c r="AJ53" s="20"/>
      <c r="AK53" s="20"/>
      <c r="AL53" s="20" t="s">
        <v>1501</v>
      </c>
      <c r="AM53" s="9" t="s">
        <v>340</v>
      </c>
      <c r="AN53" s="9" t="s">
        <v>340</v>
      </c>
      <c r="AO53" s="9" t="s">
        <v>340</v>
      </c>
      <c r="AP53" s="9" t="s">
        <v>340</v>
      </c>
      <c r="AQ53" s="9" t="s">
        <v>340</v>
      </c>
      <c r="AR53" s="80" t="s">
        <v>340</v>
      </c>
      <c r="AS53" s="80" t="s">
        <v>340</v>
      </c>
      <c r="AT53" s="80" t="s">
        <v>340</v>
      </c>
      <c r="AU53" s="80" t="s">
        <v>340</v>
      </c>
      <c r="AV53" s="80" t="s">
        <v>340</v>
      </c>
      <c r="AW53" s="80" t="s">
        <v>340</v>
      </c>
      <c r="AX53" s="80" t="s">
        <v>340</v>
      </c>
      <c r="AY53" s="70">
        <v>90.72804327602246</v>
      </c>
      <c r="AZ53" s="70">
        <v>2.677187058539779</v>
      </c>
      <c r="BA53" s="70">
        <v>0.039049489485350704</v>
      </c>
      <c r="BB53" s="70">
        <v>1.834177491414855</v>
      </c>
      <c r="BC53" s="70">
        <v>3.187127450642594</v>
      </c>
      <c r="BD53" s="70">
        <v>0.6087126302128197</v>
      </c>
      <c r="BE53" s="70">
        <v>0.9257026036821372</v>
      </c>
      <c r="BF53" s="71" t="s">
        <v>340</v>
      </c>
      <c r="BG53" s="71" t="s">
        <v>340</v>
      </c>
      <c r="BH53" s="71" t="s">
        <v>340</v>
      </c>
      <c r="BI53" s="71" t="s">
        <v>340</v>
      </c>
      <c r="BJ53" s="71" t="s">
        <v>340</v>
      </c>
      <c r="BK53" s="71" t="s">
        <v>340</v>
      </c>
      <c r="BL53" s="9">
        <v>10</v>
      </c>
      <c r="BM53" s="9" t="s">
        <v>340</v>
      </c>
      <c r="BN53" s="3" t="s">
        <v>1208</v>
      </c>
      <c r="BO53" s="20" t="s">
        <v>1501</v>
      </c>
      <c r="BP53" s="9"/>
      <c r="BQ53" s="9">
        <v>16</v>
      </c>
      <c r="BR53" s="9">
        <v>10</v>
      </c>
      <c r="BS53" s="9">
        <v>6</v>
      </c>
      <c r="BT53" s="9">
        <v>1</v>
      </c>
      <c r="BU53" s="9">
        <v>0</v>
      </c>
      <c r="BV53" s="9">
        <v>4</v>
      </c>
      <c r="BW53" s="9">
        <v>0</v>
      </c>
      <c r="BX53" s="9">
        <v>3</v>
      </c>
      <c r="BY53" s="9">
        <v>3</v>
      </c>
      <c r="BZ53" s="9">
        <v>3</v>
      </c>
      <c r="CA53" s="9">
        <v>0</v>
      </c>
      <c r="CB53" s="9">
        <v>0</v>
      </c>
      <c r="CC53" s="9" t="s">
        <v>340</v>
      </c>
      <c r="CD53" s="9" t="s">
        <v>340</v>
      </c>
      <c r="CE53" s="9">
        <v>2</v>
      </c>
      <c r="CF53" s="9" t="s">
        <v>340</v>
      </c>
      <c r="CG53" s="9">
        <v>0</v>
      </c>
      <c r="CH53" s="9">
        <v>0</v>
      </c>
      <c r="CI53" s="9">
        <v>0</v>
      </c>
      <c r="CJ53" s="72">
        <v>11000</v>
      </c>
      <c r="CK53" s="72">
        <v>200</v>
      </c>
      <c r="CL53" s="79" t="s">
        <v>726</v>
      </c>
      <c r="CM53" s="22" t="s">
        <v>1509</v>
      </c>
      <c r="CN53" s="9" t="s">
        <v>340</v>
      </c>
      <c r="CO53" s="9"/>
      <c r="CP53" s="73"/>
      <c r="CQ53" s="74" t="s">
        <v>340</v>
      </c>
      <c r="CR53" s="25"/>
      <c r="CS53" s="25"/>
      <c r="CT53" s="71"/>
      <c r="CU53" s="9" t="s">
        <v>1499</v>
      </c>
      <c r="CV53" s="9">
        <v>1</v>
      </c>
      <c r="CW53" s="9">
        <v>1</v>
      </c>
      <c r="CX53" s="75" t="s">
        <v>726</v>
      </c>
      <c r="CY53" s="26" t="s">
        <v>1361</v>
      </c>
      <c r="CZ53" s="71"/>
      <c r="DA53" s="71"/>
      <c r="DB53" s="76">
        <v>15</v>
      </c>
      <c r="DC53" s="9"/>
      <c r="DD53" s="9" t="s">
        <v>340</v>
      </c>
      <c r="DE53" s="6"/>
      <c r="DF53" s="5"/>
      <c r="DG53" s="5"/>
      <c r="DH53" s="5"/>
      <c r="DI53" s="5" t="s">
        <v>340</v>
      </c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>
        <v>300</v>
      </c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>
        <v>300</v>
      </c>
      <c r="ET53" s="5"/>
      <c r="EU53" s="5"/>
      <c r="EV53" s="5"/>
      <c r="EW53" s="5"/>
      <c r="EX53" s="5"/>
      <c r="EY53" s="5"/>
      <c r="EZ53" s="5"/>
      <c r="FA53" s="5"/>
      <c r="FB53" s="5"/>
      <c r="FC53" s="5">
        <v>2300</v>
      </c>
      <c r="FD53" s="77">
        <v>26</v>
      </c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</row>
    <row r="54" spans="1:252" ht="12.75">
      <c r="A54" s="23" t="s">
        <v>661</v>
      </c>
      <c r="B54" s="9" t="s">
        <v>375</v>
      </c>
      <c r="C54" s="9" t="s">
        <v>75</v>
      </c>
      <c r="D54" s="9" t="s">
        <v>76</v>
      </c>
      <c r="E54" s="63" t="s">
        <v>1081</v>
      </c>
      <c r="F54" s="63" t="s">
        <v>1081</v>
      </c>
      <c r="G54" s="64">
        <v>533444</v>
      </c>
      <c r="H54" s="64">
        <v>1162754</v>
      </c>
      <c r="I54" s="65" t="s">
        <v>497</v>
      </c>
      <c r="J54" s="65"/>
      <c r="K54" s="65"/>
      <c r="L54" s="6"/>
      <c r="M54" s="9" t="s">
        <v>348</v>
      </c>
      <c r="N54" s="66"/>
      <c r="O54" s="40"/>
      <c r="P54" s="40">
        <f>1169+1047</f>
        <v>2216</v>
      </c>
      <c r="Q54" s="67" t="s">
        <v>340</v>
      </c>
      <c r="R54" s="67"/>
      <c r="S54" s="67"/>
      <c r="T54" s="9"/>
      <c r="U54" s="9" t="s">
        <v>340</v>
      </c>
      <c r="V54" s="68"/>
      <c r="W54" s="65"/>
      <c r="X54" s="65"/>
      <c r="Y54" s="65"/>
      <c r="Z54" s="68" t="s">
        <v>340</v>
      </c>
      <c r="AA54" s="85">
        <v>1</v>
      </c>
      <c r="AB54" s="69">
        <v>70.55449330783938</v>
      </c>
      <c r="AC54" s="9">
        <v>1</v>
      </c>
      <c r="AD54" s="69">
        <v>16.73040152963671</v>
      </c>
      <c r="AE54" s="24"/>
      <c r="AF54" s="83"/>
      <c r="AG54" s="74"/>
      <c r="AH54" s="74"/>
      <c r="AI54" s="20"/>
      <c r="AJ54" s="20"/>
      <c r="AK54" s="20"/>
      <c r="AL54" s="20"/>
      <c r="AM54" s="9">
        <v>0</v>
      </c>
      <c r="AN54" s="9" t="s">
        <v>340</v>
      </c>
      <c r="AO54" s="9" t="s">
        <v>340</v>
      </c>
      <c r="AP54" s="9">
        <v>0</v>
      </c>
      <c r="AQ54" s="9">
        <v>0</v>
      </c>
      <c r="AR54" s="9" t="s">
        <v>340</v>
      </c>
      <c r="AS54" s="9" t="s">
        <v>340</v>
      </c>
      <c r="AT54" s="9">
        <v>0</v>
      </c>
      <c r="AU54" s="9" t="s">
        <v>340</v>
      </c>
      <c r="AV54" s="9" t="s">
        <v>340</v>
      </c>
      <c r="AW54" s="9" t="s">
        <v>340</v>
      </c>
      <c r="AX54" s="9" t="s">
        <v>340</v>
      </c>
      <c r="AY54" s="70">
        <v>70.55449330783938</v>
      </c>
      <c r="AZ54" s="70">
        <v>12.715105162523901</v>
      </c>
      <c r="BA54" s="70">
        <v>0</v>
      </c>
      <c r="BB54" s="70">
        <v>3.154875717017208</v>
      </c>
      <c r="BC54" s="70">
        <v>10.994263862332696</v>
      </c>
      <c r="BD54" s="70">
        <v>1.6252390057361379</v>
      </c>
      <c r="BE54" s="70">
        <v>0.9560229445506693</v>
      </c>
      <c r="BF54" s="71" t="s">
        <v>340</v>
      </c>
      <c r="BG54" s="71" t="s">
        <v>340</v>
      </c>
      <c r="BH54" s="71" t="s">
        <v>340</v>
      </c>
      <c r="BI54" s="71"/>
      <c r="BJ54" s="71"/>
      <c r="BK54" s="71" t="s">
        <v>340</v>
      </c>
      <c r="BL54" s="84">
        <v>8</v>
      </c>
      <c r="BM54" s="9" t="s">
        <v>340</v>
      </c>
      <c r="BN54" s="3" t="s">
        <v>1209</v>
      </c>
      <c r="BO54" s="20" t="s">
        <v>1501</v>
      </c>
      <c r="BP54" s="9"/>
      <c r="BQ54" s="9">
        <v>14</v>
      </c>
      <c r="BR54" s="9">
        <v>8</v>
      </c>
      <c r="BS54" s="9">
        <v>6</v>
      </c>
      <c r="BT54" s="9">
        <v>1</v>
      </c>
      <c r="BU54" s="9">
        <v>2</v>
      </c>
      <c r="BV54" s="9">
        <v>2</v>
      </c>
      <c r="BW54" s="9">
        <v>0</v>
      </c>
      <c r="BX54" s="9">
        <v>2</v>
      </c>
      <c r="BY54" s="9">
        <v>8</v>
      </c>
      <c r="BZ54" s="9">
        <v>1</v>
      </c>
      <c r="CA54" s="9">
        <v>0</v>
      </c>
      <c r="CB54" s="9">
        <v>0</v>
      </c>
      <c r="CC54" s="9" t="s">
        <v>340</v>
      </c>
      <c r="CD54" s="9" t="s">
        <v>340</v>
      </c>
      <c r="CE54" s="9">
        <v>1</v>
      </c>
      <c r="CF54" s="9" t="s">
        <v>340</v>
      </c>
      <c r="CG54" s="9">
        <v>0</v>
      </c>
      <c r="CH54" s="9">
        <v>0</v>
      </c>
      <c r="CI54" s="9">
        <v>0</v>
      </c>
      <c r="CJ54" s="72">
        <v>6000</v>
      </c>
      <c r="CK54" s="72">
        <v>100</v>
      </c>
      <c r="CL54" s="24" t="s">
        <v>747</v>
      </c>
      <c r="CM54" s="21" t="s">
        <v>1500</v>
      </c>
      <c r="CN54" s="9"/>
      <c r="CO54" s="9"/>
      <c r="CP54" s="73"/>
      <c r="CQ54" s="74" t="s">
        <v>340</v>
      </c>
      <c r="CR54" s="25"/>
      <c r="CS54" s="25"/>
      <c r="CT54" s="71"/>
      <c r="CU54" s="9" t="s">
        <v>348</v>
      </c>
      <c r="CV54" s="9">
        <v>3</v>
      </c>
      <c r="CW54" s="9">
        <v>3</v>
      </c>
      <c r="CX54" s="75" t="s">
        <v>747</v>
      </c>
      <c r="CY54" s="26" t="s">
        <v>1366</v>
      </c>
      <c r="CZ54" s="71"/>
      <c r="DA54" s="71"/>
      <c r="DB54" s="76"/>
      <c r="DC54" s="9"/>
      <c r="DD54" s="9"/>
      <c r="DE54" s="6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>
        <v>1164.8</v>
      </c>
      <c r="EO54" s="5"/>
      <c r="EP54" s="5"/>
      <c r="EQ54" s="5"/>
      <c r="ER54" s="5"/>
      <c r="ES54" s="5">
        <v>1164.8</v>
      </c>
      <c r="ET54" s="5"/>
      <c r="EU54" s="5"/>
      <c r="EV54" s="5"/>
      <c r="EW54" s="5"/>
      <c r="EX54" s="5">
        <v>116.045</v>
      </c>
      <c r="EY54" s="5">
        <v>102.811</v>
      </c>
      <c r="EZ54" s="5">
        <v>110.57</v>
      </c>
      <c r="FA54" s="5">
        <v>179.787</v>
      </c>
      <c r="FB54" s="5">
        <v>191.053</v>
      </c>
      <c r="FC54" s="5"/>
      <c r="FD54" s="77">
        <v>1164.8</v>
      </c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2.75">
      <c r="A55" s="23" t="s">
        <v>720</v>
      </c>
      <c r="B55" s="9" t="s">
        <v>375</v>
      </c>
      <c r="C55" s="9" t="s">
        <v>1825</v>
      </c>
      <c r="D55" s="9" t="s">
        <v>1826</v>
      </c>
      <c r="E55" s="63" t="s">
        <v>1014</v>
      </c>
      <c r="F55" s="63" t="s">
        <v>1014</v>
      </c>
      <c r="G55" s="64">
        <v>584602</v>
      </c>
      <c r="H55" s="64">
        <v>1110702</v>
      </c>
      <c r="I55" s="65" t="s">
        <v>711</v>
      </c>
      <c r="J55" s="65"/>
      <c r="K55" s="65"/>
      <c r="L55" s="6"/>
      <c r="M55" s="9" t="s">
        <v>344</v>
      </c>
      <c r="N55" s="66"/>
      <c r="O55" s="40"/>
      <c r="P55" s="40">
        <f>2068+1986</f>
        <v>4054</v>
      </c>
      <c r="Q55" s="67" t="s">
        <v>340</v>
      </c>
      <c r="R55" s="67"/>
      <c r="S55" s="67"/>
      <c r="T55" s="9" t="s">
        <v>340</v>
      </c>
      <c r="U55" s="9"/>
      <c r="V55" s="68"/>
      <c r="W55" s="65" t="s">
        <v>340</v>
      </c>
      <c r="X55" s="65" t="s">
        <v>340</v>
      </c>
      <c r="Y55" s="65" t="s">
        <v>340</v>
      </c>
      <c r="Z55" s="68"/>
      <c r="AA55" s="69">
        <v>1</v>
      </c>
      <c r="AB55" s="69">
        <v>82.96370967741935</v>
      </c>
      <c r="AC55" s="9">
        <v>1</v>
      </c>
      <c r="AD55" s="69">
        <v>10.887096774193548</v>
      </c>
      <c r="AE55" s="25"/>
      <c r="AF55" s="74"/>
      <c r="AG55" s="74"/>
      <c r="AH55" s="74"/>
      <c r="AI55" s="20"/>
      <c r="AJ55" s="20"/>
      <c r="AK55" s="20"/>
      <c r="AL55" s="20"/>
      <c r="AM55" s="9" t="s">
        <v>340</v>
      </c>
      <c r="AN55" s="9">
        <v>0</v>
      </c>
      <c r="AO55" s="9" t="s">
        <v>340</v>
      </c>
      <c r="AP55" s="9">
        <v>0</v>
      </c>
      <c r="AQ55" s="9">
        <v>0</v>
      </c>
      <c r="AR55" s="80" t="s">
        <v>340</v>
      </c>
      <c r="AS55" s="80" t="s">
        <v>340</v>
      </c>
      <c r="AT55" s="80">
        <v>0</v>
      </c>
      <c r="AU55" s="80" t="s">
        <v>340</v>
      </c>
      <c r="AV55" s="80" t="s">
        <v>340</v>
      </c>
      <c r="AW55" s="80" t="s">
        <v>340</v>
      </c>
      <c r="AX55" s="80">
        <v>0</v>
      </c>
      <c r="AY55" s="70">
        <v>82.96370967741935</v>
      </c>
      <c r="AZ55" s="70">
        <v>6.149193548387097</v>
      </c>
      <c r="BA55" s="70">
        <v>0</v>
      </c>
      <c r="BB55" s="70">
        <v>0.10080645161290322</v>
      </c>
      <c r="BC55" s="70">
        <v>6.854838709677419</v>
      </c>
      <c r="BD55" s="70">
        <v>3.931451612903226</v>
      </c>
      <c r="BE55" s="70">
        <v>0</v>
      </c>
      <c r="BF55" s="71" t="s">
        <v>340</v>
      </c>
      <c r="BG55" s="71" t="s">
        <v>340</v>
      </c>
      <c r="BH55" s="71" t="s">
        <v>340</v>
      </c>
      <c r="BI55" s="71"/>
      <c r="BJ55" s="71" t="s">
        <v>340</v>
      </c>
      <c r="BK55" s="71" t="s">
        <v>340</v>
      </c>
      <c r="BL55" s="84">
        <v>1</v>
      </c>
      <c r="BM55" s="9" t="s">
        <v>340</v>
      </c>
      <c r="BO55" s="20"/>
      <c r="BP55" s="9"/>
      <c r="BQ55" s="9">
        <v>1</v>
      </c>
      <c r="BR55" s="9">
        <v>1</v>
      </c>
      <c r="BS55" s="9">
        <v>0</v>
      </c>
      <c r="BT55" s="9">
        <v>0</v>
      </c>
      <c r="BU55" s="9">
        <v>1</v>
      </c>
      <c r="BV55" s="9">
        <v>0</v>
      </c>
      <c r="BW55" s="9">
        <v>0</v>
      </c>
      <c r="BX55" s="9">
        <v>1</v>
      </c>
      <c r="BY55" s="9">
        <v>10</v>
      </c>
      <c r="BZ55" s="9">
        <v>8</v>
      </c>
      <c r="CA55" s="9">
        <v>4</v>
      </c>
      <c r="CB55" s="9">
        <v>1</v>
      </c>
      <c r="CC55" s="9">
        <v>0</v>
      </c>
      <c r="CD55" s="9" t="s">
        <v>340</v>
      </c>
      <c r="CE55" s="9">
        <v>1</v>
      </c>
      <c r="CF55" s="9" t="s">
        <v>340</v>
      </c>
      <c r="CG55" s="9">
        <v>0</v>
      </c>
      <c r="CH55" s="9">
        <v>0</v>
      </c>
      <c r="CI55" s="9">
        <v>0</v>
      </c>
      <c r="CJ55" s="72">
        <v>5000</v>
      </c>
      <c r="CK55" s="72">
        <v>150</v>
      </c>
      <c r="CL55" s="24" t="s">
        <v>747</v>
      </c>
      <c r="CM55" s="21" t="s">
        <v>1586</v>
      </c>
      <c r="CN55" s="9"/>
      <c r="CO55" s="9"/>
      <c r="CP55" s="73"/>
      <c r="CQ55" s="74" t="s">
        <v>340</v>
      </c>
      <c r="CR55" s="25"/>
      <c r="CS55" s="25"/>
      <c r="CT55" s="71"/>
      <c r="CU55" s="9" t="s">
        <v>348</v>
      </c>
      <c r="CV55" s="9">
        <v>1</v>
      </c>
      <c r="CW55" s="9">
        <v>3</v>
      </c>
      <c r="CX55" s="75" t="s">
        <v>747</v>
      </c>
      <c r="CY55" s="26" t="s">
        <v>1389</v>
      </c>
      <c r="CZ55" s="71"/>
      <c r="DA55" s="71"/>
      <c r="DB55" s="76"/>
      <c r="DC55" s="9"/>
      <c r="DD55" s="9" t="s">
        <v>340</v>
      </c>
      <c r="DE55" s="6"/>
      <c r="DF55" s="5"/>
      <c r="DG55" s="5"/>
      <c r="DH55" s="5"/>
      <c r="DI55" s="5" t="s">
        <v>340</v>
      </c>
      <c r="DJ55" s="5"/>
      <c r="DK55" s="5">
        <v>62.5</v>
      </c>
      <c r="DL55" s="5"/>
      <c r="DM55" s="5">
        <v>782.5</v>
      </c>
      <c r="DN55" s="5">
        <v>217.2</v>
      </c>
      <c r="DO55" s="5">
        <v>647.8</v>
      </c>
      <c r="DP55" s="5">
        <v>1247.1</v>
      </c>
      <c r="DQ55" s="5">
        <v>20</v>
      </c>
      <c r="DR55" s="5">
        <v>338.8</v>
      </c>
      <c r="DS55" s="5"/>
      <c r="DT55" s="5">
        <v>3315.9</v>
      </c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>
        <v>3315.9</v>
      </c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77">
        <v>3315.9</v>
      </c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</row>
    <row r="56" spans="1:252" ht="25.5">
      <c r="A56" s="23" t="s">
        <v>435</v>
      </c>
      <c r="B56" s="9" t="s">
        <v>375</v>
      </c>
      <c r="C56" s="9" t="s">
        <v>1670</v>
      </c>
      <c r="D56" s="9" t="s">
        <v>1671</v>
      </c>
      <c r="E56" s="63" t="s">
        <v>904</v>
      </c>
      <c r="F56" s="63" t="s">
        <v>904</v>
      </c>
      <c r="G56" s="64">
        <v>563912</v>
      </c>
      <c r="H56" s="64">
        <v>1111319</v>
      </c>
      <c r="I56" s="65" t="s">
        <v>384</v>
      </c>
      <c r="J56" s="65"/>
      <c r="K56" s="65"/>
      <c r="L56" s="60">
        <v>1999</v>
      </c>
      <c r="M56" s="9" t="s">
        <v>341</v>
      </c>
      <c r="N56" s="66"/>
      <c r="O56" s="40">
        <v>6167</v>
      </c>
      <c r="P56" s="40">
        <v>34611</v>
      </c>
      <c r="Q56" s="67"/>
      <c r="R56" s="67">
        <v>1</v>
      </c>
      <c r="S56" s="67">
        <v>1</v>
      </c>
      <c r="T56" s="9" t="s">
        <v>340</v>
      </c>
      <c r="U56" s="9" t="s">
        <v>340</v>
      </c>
      <c r="V56" s="68" t="s">
        <v>340</v>
      </c>
      <c r="W56" s="65" t="s">
        <v>340</v>
      </c>
      <c r="X56" s="65" t="s">
        <v>340</v>
      </c>
      <c r="Y56" s="65" t="s">
        <v>340</v>
      </c>
      <c r="Z56" s="68"/>
      <c r="AA56" s="69">
        <v>1</v>
      </c>
      <c r="AB56" s="69">
        <v>47.919678087275855</v>
      </c>
      <c r="AC56" s="9">
        <v>2</v>
      </c>
      <c r="AD56" s="69">
        <v>25.272492870258233</v>
      </c>
      <c r="AE56" s="79">
        <v>1</v>
      </c>
      <c r="AF56" s="79"/>
      <c r="AG56" s="79"/>
      <c r="AH56" s="79"/>
      <c r="AI56" s="20"/>
      <c r="AJ56" s="20"/>
      <c r="AK56" s="20"/>
      <c r="AL56" s="20" t="s">
        <v>1501</v>
      </c>
      <c r="AM56" s="9" t="s">
        <v>340</v>
      </c>
      <c r="AN56" s="9" t="s">
        <v>340</v>
      </c>
      <c r="AO56" s="9" t="s">
        <v>340</v>
      </c>
      <c r="AP56" s="9">
        <v>0</v>
      </c>
      <c r="AQ56" s="9">
        <v>0</v>
      </c>
      <c r="AR56" s="80" t="s">
        <v>340</v>
      </c>
      <c r="AS56" s="80" t="s">
        <v>340</v>
      </c>
      <c r="AT56" s="80" t="s">
        <v>340</v>
      </c>
      <c r="AU56" s="80" t="s">
        <v>340</v>
      </c>
      <c r="AV56" s="80" t="s">
        <v>340</v>
      </c>
      <c r="AW56" s="80" t="s">
        <v>340</v>
      </c>
      <c r="AX56" s="80" t="s">
        <v>340</v>
      </c>
      <c r="AY56" s="70">
        <v>47.919678087275855</v>
      </c>
      <c r="AZ56" s="70">
        <v>26.807829042465915</v>
      </c>
      <c r="BA56" s="70">
        <v>9.133882876899637</v>
      </c>
      <c r="BB56" s="70">
        <v>1.675977653631285</v>
      </c>
      <c r="BC56" s="70">
        <v>12.731960776653514</v>
      </c>
      <c r="BD56" s="70">
        <v>1.633003867640739</v>
      </c>
      <c r="BE56" s="70">
        <v>0.09766769543305856</v>
      </c>
      <c r="BF56" s="71" t="s">
        <v>340</v>
      </c>
      <c r="BG56" s="71" t="s">
        <v>340</v>
      </c>
      <c r="BH56" s="71" t="s">
        <v>340</v>
      </c>
      <c r="BI56" s="71" t="s">
        <v>340</v>
      </c>
      <c r="BJ56" s="71" t="s">
        <v>340</v>
      </c>
      <c r="BK56" s="71" t="s">
        <v>340</v>
      </c>
      <c r="BL56" s="9">
        <v>3</v>
      </c>
      <c r="BM56" s="9" t="s">
        <v>340</v>
      </c>
      <c r="BO56" s="20"/>
      <c r="BP56" s="9"/>
      <c r="BQ56" s="9">
        <v>4</v>
      </c>
      <c r="BR56" s="9">
        <v>3</v>
      </c>
      <c r="BS56" s="9">
        <v>1</v>
      </c>
      <c r="BT56" s="9">
        <v>0</v>
      </c>
      <c r="BU56" s="9">
        <v>0</v>
      </c>
      <c r="BV56" s="9">
        <v>0</v>
      </c>
      <c r="BW56" s="9">
        <v>1</v>
      </c>
      <c r="BX56" s="9">
        <v>8</v>
      </c>
      <c r="BY56" s="9">
        <v>8</v>
      </c>
      <c r="BZ56" s="9">
        <v>5</v>
      </c>
      <c r="CA56" s="9">
        <v>0</v>
      </c>
      <c r="CB56" s="9">
        <v>0</v>
      </c>
      <c r="CC56" s="9" t="s">
        <v>340</v>
      </c>
      <c r="CD56" s="9" t="s">
        <v>340</v>
      </c>
      <c r="CE56" s="9">
        <v>1</v>
      </c>
      <c r="CF56" s="9" t="s">
        <v>340</v>
      </c>
      <c r="CG56" s="9">
        <v>0</v>
      </c>
      <c r="CH56" s="9">
        <v>0</v>
      </c>
      <c r="CI56" s="9">
        <v>0</v>
      </c>
      <c r="CJ56" s="72">
        <v>6000</v>
      </c>
      <c r="CK56" s="72">
        <v>150</v>
      </c>
      <c r="CL56" s="79">
        <v>0</v>
      </c>
      <c r="CM56" s="22" t="s">
        <v>1500</v>
      </c>
      <c r="CN56" s="9" t="s">
        <v>340</v>
      </c>
      <c r="CO56" s="9"/>
      <c r="CP56" s="81" t="s">
        <v>340</v>
      </c>
      <c r="CQ56" s="74" t="s">
        <v>340</v>
      </c>
      <c r="CR56" s="25"/>
      <c r="CS56" s="25"/>
      <c r="CT56" s="71"/>
      <c r="CU56" s="9" t="s">
        <v>1545</v>
      </c>
      <c r="CV56" s="9">
        <v>1</v>
      </c>
      <c r="CW56" s="9">
        <v>3</v>
      </c>
      <c r="CX56" s="72"/>
      <c r="CY56" s="26" t="s">
        <v>1371</v>
      </c>
      <c r="CZ56" s="71"/>
      <c r="DA56" s="71"/>
      <c r="DB56" s="76"/>
      <c r="DC56" s="9" t="s">
        <v>340</v>
      </c>
      <c r="DD56" s="9" t="s">
        <v>340</v>
      </c>
      <c r="DE56" s="6">
        <v>1999</v>
      </c>
      <c r="DF56" s="5">
        <v>797.138</v>
      </c>
      <c r="DG56" s="5"/>
      <c r="DH56" s="5">
        <v>797.138</v>
      </c>
      <c r="DI56" s="5" t="s">
        <v>340</v>
      </c>
      <c r="DJ56" s="5"/>
      <c r="DK56" s="5"/>
      <c r="DL56" s="5"/>
      <c r="DM56" s="5"/>
      <c r="DN56" s="5"/>
      <c r="DO56" s="5"/>
      <c r="DP56" s="5">
        <v>1556.4</v>
      </c>
      <c r="DQ56" s="5">
        <v>184.6</v>
      </c>
      <c r="DR56" s="5">
        <v>3742.4</v>
      </c>
      <c r="DS56" s="5"/>
      <c r="DT56" s="5">
        <v>5483.4</v>
      </c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>
        <v>6280.538</v>
      </c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>
        <v>1242.165</v>
      </c>
      <c r="FA56" s="5">
        <v>324.724</v>
      </c>
      <c r="FB56" s="5">
        <v>168.84</v>
      </c>
      <c r="FC56" s="5"/>
      <c r="FD56" s="77">
        <v>628.538</v>
      </c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</row>
    <row r="57" spans="1:252" ht="20.25" customHeight="1">
      <c r="A57" s="23" t="s">
        <v>429</v>
      </c>
      <c r="B57" s="9" t="s">
        <v>375</v>
      </c>
      <c r="C57" s="9" t="s">
        <v>1674</v>
      </c>
      <c r="D57" s="9" t="s">
        <v>1675</v>
      </c>
      <c r="E57" s="63" t="s">
        <v>1676</v>
      </c>
      <c r="F57" s="63" t="s">
        <v>958</v>
      </c>
      <c r="G57" s="64">
        <v>551047</v>
      </c>
      <c r="H57" s="64">
        <v>1185306</v>
      </c>
      <c r="I57" s="65" t="s">
        <v>384</v>
      </c>
      <c r="J57" s="65"/>
      <c r="K57" s="65"/>
      <c r="L57" s="60">
        <v>1997</v>
      </c>
      <c r="M57" s="9" t="s">
        <v>344</v>
      </c>
      <c r="N57" s="66"/>
      <c r="O57" s="40">
        <v>9404</v>
      </c>
      <c r="P57" s="40">
        <v>30150</v>
      </c>
      <c r="Q57" s="67"/>
      <c r="R57" s="67">
        <v>1</v>
      </c>
      <c r="S57" s="67">
        <v>1</v>
      </c>
      <c r="T57" s="65" t="s">
        <v>340</v>
      </c>
      <c r="U57" s="65"/>
      <c r="V57" s="68" t="s">
        <v>340</v>
      </c>
      <c r="W57" s="65" t="s">
        <v>340</v>
      </c>
      <c r="X57" s="65" t="s">
        <v>340</v>
      </c>
      <c r="Y57" s="65" t="s">
        <v>340</v>
      </c>
      <c r="Z57" s="68"/>
      <c r="AA57" s="69">
        <v>1</v>
      </c>
      <c r="AB57" s="69">
        <v>54.84746540255371</v>
      </c>
      <c r="AC57" s="9">
        <v>2</v>
      </c>
      <c r="AD57" s="69">
        <v>17.283431455004205</v>
      </c>
      <c r="AE57" s="79">
        <v>1</v>
      </c>
      <c r="AF57" s="79"/>
      <c r="AG57" s="79"/>
      <c r="AH57" s="79"/>
      <c r="AI57" s="20"/>
      <c r="AJ57" s="20"/>
      <c r="AK57" s="20"/>
      <c r="AL57" s="20" t="s">
        <v>1501</v>
      </c>
      <c r="AM57" s="9" t="s">
        <v>340</v>
      </c>
      <c r="AN57" s="9">
        <v>0</v>
      </c>
      <c r="AO57" s="9" t="s">
        <v>340</v>
      </c>
      <c r="AP57" s="9">
        <v>0</v>
      </c>
      <c r="AQ57" s="9">
        <v>0</v>
      </c>
      <c r="AR57" s="80" t="s">
        <v>340</v>
      </c>
      <c r="AS57" s="80" t="s">
        <v>340</v>
      </c>
      <c r="AT57" s="80" t="s">
        <v>340</v>
      </c>
      <c r="AU57" s="80" t="s">
        <v>340</v>
      </c>
      <c r="AV57" s="80" t="s">
        <v>340</v>
      </c>
      <c r="AW57" s="80" t="s">
        <v>340</v>
      </c>
      <c r="AX57" s="80" t="s">
        <v>340</v>
      </c>
      <c r="AY57" s="70">
        <v>54.84746540255371</v>
      </c>
      <c r="AZ57" s="70">
        <v>27.869103142442082</v>
      </c>
      <c r="BA57" s="70">
        <v>0.0038229222417616024</v>
      </c>
      <c r="BB57" s="70">
        <v>2.8060249254530163</v>
      </c>
      <c r="BC57" s="70">
        <v>13.089685755791727</v>
      </c>
      <c r="BD57" s="70">
        <v>1.173637128220812</v>
      </c>
      <c r="BE57" s="70">
        <v>0.21026072329688814</v>
      </c>
      <c r="BF57" s="71" t="s">
        <v>340</v>
      </c>
      <c r="BG57" s="71" t="s">
        <v>340</v>
      </c>
      <c r="BH57" s="71" t="s">
        <v>340</v>
      </c>
      <c r="BI57" s="71" t="s">
        <v>340</v>
      </c>
      <c r="BJ57" s="71" t="s">
        <v>340</v>
      </c>
      <c r="BK57" s="71" t="s">
        <v>340</v>
      </c>
      <c r="BL57" s="9">
        <v>4</v>
      </c>
      <c r="BM57" s="9" t="s">
        <v>340</v>
      </c>
      <c r="BN57" s="3" t="s">
        <v>1230</v>
      </c>
      <c r="BO57" s="20" t="s">
        <v>1501</v>
      </c>
      <c r="BP57" s="9"/>
      <c r="BQ57" s="9">
        <v>7</v>
      </c>
      <c r="BR57" s="9">
        <v>4</v>
      </c>
      <c r="BS57" s="9">
        <v>3</v>
      </c>
      <c r="BT57" s="9">
        <v>0</v>
      </c>
      <c r="BU57" s="9">
        <v>1</v>
      </c>
      <c r="BV57" s="9">
        <v>0</v>
      </c>
      <c r="BW57" s="9">
        <v>0</v>
      </c>
      <c r="BX57" s="9">
        <v>6</v>
      </c>
      <c r="BY57" s="9">
        <v>10</v>
      </c>
      <c r="BZ57" s="9">
        <v>2</v>
      </c>
      <c r="CA57" s="9">
        <v>0</v>
      </c>
      <c r="CB57" s="9">
        <v>0</v>
      </c>
      <c r="CC57" s="9" t="s">
        <v>340</v>
      </c>
      <c r="CD57" s="9" t="s">
        <v>340</v>
      </c>
      <c r="CE57" s="9">
        <v>2</v>
      </c>
      <c r="CF57" s="9" t="s">
        <v>340</v>
      </c>
      <c r="CG57" s="9">
        <v>0</v>
      </c>
      <c r="CH57" s="9">
        <v>0</v>
      </c>
      <c r="CI57" s="9">
        <v>0</v>
      </c>
      <c r="CJ57" s="72">
        <v>6500</v>
      </c>
      <c r="CK57" s="72">
        <v>200</v>
      </c>
      <c r="CL57" s="24" t="s">
        <v>747</v>
      </c>
      <c r="CM57" s="22" t="s">
        <v>1500</v>
      </c>
      <c r="CN57" s="9" t="s">
        <v>340</v>
      </c>
      <c r="CO57" s="9"/>
      <c r="CP57" s="81" t="s">
        <v>340</v>
      </c>
      <c r="CQ57" s="74" t="s">
        <v>340</v>
      </c>
      <c r="CR57" s="25"/>
      <c r="CS57" s="25"/>
      <c r="CT57" s="71"/>
      <c r="CU57" s="9" t="s">
        <v>1545</v>
      </c>
      <c r="CV57" s="9">
        <v>1</v>
      </c>
      <c r="CW57" s="9">
        <v>3</v>
      </c>
      <c r="CX57" s="72" t="s">
        <v>747</v>
      </c>
      <c r="CY57" s="2" t="s">
        <v>1366</v>
      </c>
      <c r="CZ57" s="71"/>
      <c r="DA57" s="71"/>
      <c r="DB57" s="76">
        <v>10</v>
      </c>
      <c r="DC57" s="9" t="s">
        <v>340</v>
      </c>
      <c r="DD57" s="9" t="s">
        <v>340</v>
      </c>
      <c r="DE57" s="6">
        <v>1997</v>
      </c>
      <c r="DF57" s="5">
        <v>1231.712</v>
      </c>
      <c r="DG57" s="5"/>
      <c r="DH57" s="5">
        <v>1231.712</v>
      </c>
      <c r="DI57" s="5" t="s">
        <v>340</v>
      </c>
      <c r="DJ57" s="5"/>
      <c r="DK57" s="5"/>
      <c r="DL57" s="5">
        <v>32.7</v>
      </c>
      <c r="DM57" s="5">
        <v>18.6</v>
      </c>
      <c r="DN57" s="5">
        <v>140</v>
      </c>
      <c r="DO57" s="5">
        <v>122.1</v>
      </c>
      <c r="DP57" s="5">
        <v>2648</v>
      </c>
      <c r="DQ57" s="5">
        <v>1474</v>
      </c>
      <c r="DR57" s="5">
        <v>0.9</v>
      </c>
      <c r="DS57" s="5">
        <v>1978</v>
      </c>
      <c r="DT57" s="5">
        <v>6414.3</v>
      </c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>
        <v>7646.011999999999</v>
      </c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>
        <v>1385.062</v>
      </c>
      <c r="EY57" s="5">
        <v>1664.748</v>
      </c>
      <c r="EZ57" s="5">
        <v>4279.283</v>
      </c>
      <c r="FA57" s="5">
        <v>3025.616</v>
      </c>
      <c r="FB57" s="5">
        <v>2652.072</v>
      </c>
      <c r="FC57" s="5"/>
      <c r="FD57" s="77">
        <v>7646.12</v>
      </c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</row>
    <row r="58" spans="1:252" ht="25.5" customHeight="1">
      <c r="A58" s="23" t="s">
        <v>638</v>
      </c>
      <c r="B58" s="9" t="s">
        <v>375</v>
      </c>
      <c r="C58" s="9" t="s">
        <v>1905</v>
      </c>
      <c r="D58" s="9" t="s">
        <v>1906</v>
      </c>
      <c r="E58" s="63" t="s">
        <v>1041</v>
      </c>
      <c r="F58" s="63" t="s">
        <v>1041</v>
      </c>
      <c r="G58" s="64">
        <v>583717</v>
      </c>
      <c r="H58" s="64">
        <v>1170953</v>
      </c>
      <c r="I58" s="65" t="s">
        <v>497</v>
      </c>
      <c r="J58" s="65"/>
      <c r="K58" s="65"/>
      <c r="L58" s="60"/>
      <c r="M58" s="9" t="s">
        <v>344</v>
      </c>
      <c r="N58" s="66"/>
      <c r="O58" s="40">
        <v>2039</v>
      </c>
      <c r="P58" s="40">
        <v>13758</v>
      </c>
      <c r="Q58" s="67"/>
      <c r="R58" s="67"/>
      <c r="S58" s="67"/>
      <c r="T58" s="65" t="s">
        <v>340</v>
      </c>
      <c r="U58" s="65"/>
      <c r="V58" s="68"/>
      <c r="W58" s="65" t="s">
        <v>340</v>
      </c>
      <c r="X58" s="65" t="s">
        <v>340</v>
      </c>
      <c r="Y58" s="65" t="s">
        <v>340</v>
      </c>
      <c r="Z58" s="68"/>
      <c r="AA58" s="69">
        <v>1</v>
      </c>
      <c r="AB58" s="69">
        <v>58.587244048202216</v>
      </c>
      <c r="AC58" s="9">
        <v>2</v>
      </c>
      <c r="AD58" s="69">
        <v>9.63064563534829</v>
      </c>
      <c r="AE58" s="79">
        <v>1</v>
      </c>
      <c r="AF58" s="79"/>
      <c r="AG58" s="79"/>
      <c r="AH58" s="79"/>
      <c r="AI58" s="20"/>
      <c r="AJ58" s="20"/>
      <c r="AK58" s="20"/>
      <c r="AL58" s="20" t="s">
        <v>1501</v>
      </c>
      <c r="AM58" s="9" t="s">
        <v>340</v>
      </c>
      <c r="AN58" s="9">
        <v>0</v>
      </c>
      <c r="AO58" s="9" t="s">
        <v>340</v>
      </c>
      <c r="AP58" s="9">
        <v>0</v>
      </c>
      <c r="AQ58" s="9">
        <v>0</v>
      </c>
      <c r="AR58" s="80" t="s">
        <v>340</v>
      </c>
      <c r="AS58" s="80" t="s">
        <v>340</v>
      </c>
      <c r="AT58" s="80" t="s">
        <v>340</v>
      </c>
      <c r="AU58" s="80" t="s">
        <v>340</v>
      </c>
      <c r="AV58" s="80" t="s">
        <v>340</v>
      </c>
      <c r="AW58" s="80" t="s">
        <v>340</v>
      </c>
      <c r="AX58" s="80" t="s">
        <v>340</v>
      </c>
      <c r="AY58" s="70">
        <v>58.587244048202216</v>
      </c>
      <c r="AZ58" s="70">
        <v>31.782110316449497</v>
      </c>
      <c r="BA58" s="70">
        <v>0.1273635740178309</v>
      </c>
      <c r="BB58" s="70">
        <v>1.969236798275693</v>
      </c>
      <c r="BC58" s="70">
        <v>5.221906534731067</v>
      </c>
      <c r="BD58" s="70">
        <v>1.822278828255119</v>
      </c>
      <c r="BE58" s="70">
        <v>0.4898599000685804</v>
      </c>
      <c r="BF58" s="71" t="s">
        <v>340</v>
      </c>
      <c r="BG58" s="71" t="s">
        <v>340</v>
      </c>
      <c r="BH58" s="71" t="s">
        <v>340</v>
      </c>
      <c r="BI58" s="71" t="s">
        <v>340</v>
      </c>
      <c r="BJ58" s="71" t="s">
        <v>340</v>
      </c>
      <c r="BK58" s="71" t="s">
        <v>340</v>
      </c>
      <c r="BL58" s="9">
        <v>2</v>
      </c>
      <c r="BM58" s="9" t="s">
        <v>340</v>
      </c>
      <c r="BN58" s="3" t="s">
        <v>1236</v>
      </c>
      <c r="BO58" s="20" t="s">
        <v>1501</v>
      </c>
      <c r="BP58" s="9"/>
      <c r="BQ58" s="9">
        <v>2</v>
      </c>
      <c r="BR58" s="9">
        <v>2</v>
      </c>
      <c r="BS58" s="9">
        <v>0</v>
      </c>
      <c r="BT58" s="9">
        <v>0</v>
      </c>
      <c r="BU58" s="9">
        <v>2</v>
      </c>
      <c r="BV58" s="9">
        <v>0</v>
      </c>
      <c r="BW58" s="9">
        <v>0</v>
      </c>
      <c r="BX58" s="9">
        <v>2</v>
      </c>
      <c r="BY58" s="9">
        <v>6</v>
      </c>
      <c r="BZ58" s="9">
        <v>10</v>
      </c>
      <c r="CA58" s="9">
        <v>3</v>
      </c>
      <c r="CB58" s="9">
        <v>2</v>
      </c>
      <c r="CC58" s="9" t="s">
        <v>340</v>
      </c>
      <c r="CD58" s="9" t="s">
        <v>340</v>
      </c>
      <c r="CE58" s="9">
        <v>1</v>
      </c>
      <c r="CF58" s="9">
        <v>0</v>
      </c>
      <c r="CG58" s="9">
        <v>0</v>
      </c>
      <c r="CH58" s="9">
        <v>0</v>
      </c>
      <c r="CI58" s="9" t="s">
        <v>340</v>
      </c>
      <c r="CJ58" s="72">
        <v>5000</v>
      </c>
      <c r="CK58" s="72">
        <v>150</v>
      </c>
      <c r="CL58" s="79" t="s">
        <v>747</v>
      </c>
      <c r="CM58" s="22" t="s">
        <v>1586</v>
      </c>
      <c r="CN58" s="9"/>
      <c r="CO58" s="9"/>
      <c r="CP58" s="73" t="s">
        <v>340</v>
      </c>
      <c r="CQ58" s="74" t="s">
        <v>340</v>
      </c>
      <c r="CR58" s="25"/>
      <c r="CS58" s="25"/>
      <c r="CT58" s="71"/>
      <c r="CU58" s="9" t="s">
        <v>1545</v>
      </c>
      <c r="CV58" s="9">
        <v>1</v>
      </c>
      <c r="CW58" s="9">
        <v>3</v>
      </c>
      <c r="CX58" s="72" t="s">
        <v>747</v>
      </c>
      <c r="CY58" s="26" t="s">
        <v>1366</v>
      </c>
      <c r="CZ58" s="71"/>
      <c r="DA58" s="71"/>
      <c r="DB58" s="76"/>
      <c r="DC58" s="9"/>
      <c r="DD58" s="9" t="s">
        <v>340</v>
      </c>
      <c r="DE58" s="6"/>
      <c r="DF58" s="5"/>
      <c r="DG58" s="5"/>
      <c r="DH58" s="5"/>
      <c r="DI58" s="5" t="s">
        <v>340</v>
      </c>
      <c r="DJ58" s="5"/>
      <c r="DK58" s="5"/>
      <c r="DL58" s="5">
        <v>138.2</v>
      </c>
      <c r="DM58" s="5"/>
      <c r="DN58" s="5">
        <v>571.8</v>
      </c>
      <c r="DO58" s="5"/>
      <c r="DP58" s="5"/>
      <c r="DQ58" s="5"/>
      <c r="DR58" s="5"/>
      <c r="DS58" s="5"/>
      <c r="DT58" s="5">
        <v>710</v>
      </c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>
        <v>710</v>
      </c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>
        <v>3487.296</v>
      </c>
      <c r="EY58" s="5">
        <v>609.674</v>
      </c>
      <c r="EZ58" s="5">
        <v>331.038</v>
      </c>
      <c r="FA58" s="5">
        <v>758.762</v>
      </c>
      <c r="FB58" s="5">
        <v>513.357</v>
      </c>
      <c r="FC58" s="5"/>
      <c r="FD58" s="77">
        <v>71</v>
      </c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</row>
    <row r="59" spans="1:252" ht="12.75">
      <c r="A59" s="23" t="s">
        <v>637</v>
      </c>
      <c r="B59" s="9" t="s">
        <v>375</v>
      </c>
      <c r="C59" s="9" t="s">
        <v>94</v>
      </c>
      <c r="D59" s="9" t="s">
        <v>95</v>
      </c>
      <c r="E59" s="63" t="s">
        <v>1096</v>
      </c>
      <c r="F59" s="63" t="s">
        <v>1096</v>
      </c>
      <c r="G59" s="64">
        <v>531909</v>
      </c>
      <c r="H59" s="64">
        <v>1174511</v>
      </c>
      <c r="I59" s="65" t="s">
        <v>497</v>
      </c>
      <c r="J59" s="65"/>
      <c r="K59" s="65"/>
      <c r="L59" s="6"/>
      <c r="M59" s="9" t="s">
        <v>348</v>
      </c>
      <c r="N59" s="66"/>
      <c r="O59" s="40"/>
      <c r="P59" s="40">
        <f>158+122</f>
        <v>280</v>
      </c>
      <c r="Q59" s="67" t="s">
        <v>340</v>
      </c>
      <c r="R59" s="67"/>
      <c r="S59" s="67"/>
      <c r="T59" s="65"/>
      <c r="U59" s="65"/>
      <c r="V59" s="68"/>
      <c r="W59" s="65"/>
      <c r="X59" s="65"/>
      <c r="Y59" s="65"/>
      <c r="Z59" s="68" t="s">
        <v>340</v>
      </c>
      <c r="AA59" s="69">
        <v>2</v>
      </c>
      <c r="AB59" s="69">
        <v>47.540983606557376</v>
      </c>
      <c r="AC59" s="9">
        <v>1</v>
      </c>
      <c r="AD59" s="69">
        <v>17.21311475409836</v>
      </c>
      <c r="AE59" s="79"/>
      <c r="AF59" s="79"/>
      <c r="AG59" s="79"/>
      <c r="AH59" s="79"/>
      <c r="AI59" s="20"/>
      <c r="AJ59" s="20"/>
      <c r="AK59" s="20"/>
      <c r="AL59" s="20"/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80" t="s">
        <v>340</v>
      </c>
      <c r="AS59" s="80" t="s">
        <v>340</v>
      </c>
      <c r="AT59" s="80">
        <v>0</v>
      </c>
      <c r="AU59" s="80" t="s">
        <v>340</v>
      </c>
      <c r="AV59" s="80" t="s">
        <v>340</v>
      </c>
      <c r="AW59" s="80" t="s">
        <v>340</v>
      </c>
      <c r="AX59" s="80" t="s">
        <v>340</v>
      </c>
      <c r="AY59" s="70">
        <v>35.24590163934426</v>
      </c>
      <c r="AZ59" s="70">
        <v>47.540983606557376</v>
      </c>
      <c r="BA59" s="70">
        <v>0</v>
      </c>
      <c r="BB59" s="70">
        <v>3.278688524590164</v>
      </c>
      <c r="BC59" s="70">
        <v>5.737704918032787</v>
      </c>
      <c r="BD59" s="70">
        <v>6.557377049180328</v>
      </c>
      <c r="BE59" s="70">
        <v>1.639344262295082</v>
      </c>
      <c r="BF59" s="71" t="s">
        <v>340</v>
      </c>
      <c r="BG59" s="71" t="s">
        <v>340</v>
      </c>
      <c r="BH59" s="71"/>
      <c r="BI59" s="71"/>
      <c r="BJ59" s="71" t="s">
        <v>340</v>
      </c>
      <c r="BK59" s="71" t="s">
        <v>340</v>
      </c>
      <c r="BL59" s="9">
        <v>6</v>
      </c>
      <c r="BM59" s="9" t="s">
        <v>340</v>
      </c>
      <c r="BN59" s="3" t="s">
        <v>1237</v>
      </c>
      <c r="BO59" s="20" t="s">
        <v>1502</v>
      </c>
      <c r="BP59" s="9"/>
      <c r="BQ59" s="9">
        <v>11</v>
      </c>
      <c r="BR59" s="9">
        <v>6</v>
      </c>
      <c r="BS59" s="9">
        <v>5</v>
      </c>
      <c r="BT59" s="9">
        <v>1</v>
      </c>
      <c r="BU59" s="9">
        <v>1</v>
      </c>
      <c r="BV59" s="9">
        <v>1</v>
      </c>
      <c r="BW59" s="9">
        <v>0</v>
      </c>
      <c r="BX59" s="9">
        <v>5</v>
      </c>
      <c r="BY59" s="9">
        <v>7</v>
      </c>
      <c r="BZ59" s="9">
        <v>2</v>
      </c>
      <c r="CA59" s="9">
        <v>0</v>
      </c>
      <c r="CB59" s="9">
        <v>0</v>
      </c>
      <c r="CC59" s="9" t="s">
        <v>340</v>
      </c>
      <c r="CD59" s="9" t="s">
        <v>340</v>
      </c>
      <c r="CE59" s="9">
        <v>1</v>
      </c>
      <c r="CF59" s="9" t="s">
        <v>340</v>
      </c>
      <c r="CG59" s="9">
        <v>0</v>
      </c>
      <c r="CH59" s="9">
        <v>0</v>
      </c>
      <c r="CI59" s="9">
        <v>0</v>
      </c>
      <c r="CJ59" s="72">
        <v>4500</v>
      </c>
      <c r="CK59" s="72">
        <v>100</v>
      </c>
      <c r="CL59" s="79" t="s">
        <v>780</v>
      </c>
      <c r="CM59" s="22" t="s">
        <v>1586</v>
      </c>
      <c r="CN59" s="9"/>
      <c r="CO59" s="9"/>
      <c r="CP59" s="73"/>
      <c r="CQ59" s="74" t="s">
        <v>340</v>
      </c>
      <c r="CR59" s="25"/>
      <c r="CS59" s="25"/>
      <c r="CT59" s="71"/>
      <c r="CU59" s="9" t="s">
        <v>348</v>
      </c>
      <c r="CV59" s="9">
        <v>1</v>
      </c>
      <c r="CW59" s="9">
        <v>3</v>
      </c>
      <c r="CX59" s="72" t="s">
        <v>780</v>
      </c>
      <c r="CY59" s="26" t="s">
        <v>1398</v>
      </c>
      <c r="CZ59" s="71"/>
      <c r="DA59" s="71"/>
      <c r="DB59" s="76"/>
      <c r="DC59" s="9"/>
      <c r="DD59" s="9"/>
      <c r="DE59" s="6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>
        <v>13.374</v>
      </c>
      <c r="EY59" s="5"/>
      <c r="EZ59" s="5"/>
      <c r="FA59" s="5"/>
      <c r="FB59" s="5"/>
      <c r="FC59" s="5"/>
      <c r="FD59" s="77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</row>
    <row r="60" spans="1:252" ht="12.75">
      <c r="A60" s="23" t="s">
        <v>482</v>
      </c>
      <c r="B60" s="9" t="s">
        <v>375</v>
      </c>
      <c r="C60" s="9" t="s">
        <v>1772</v>
      </c>
      <c r="D60" s="9" t="s">
        <v>1786</v>
      </c>
      <c r="E60" s="63" t="s">
        <v>1004</v>
      </c>
      <c r="F60" s="63" t="s">
        <v>1004</v>
      </c>
      <c r="G60" s="64">
        <v>520443</v>
      </c>
      <c r="H60" s="64">
        <v>1140139</v>
      </c>
      <c r="I60" s="65" t="s">
        <v>348</v>
      </c>
      <c r="J60" s="65"/>
      <c r="K60" s="65"/>
      <c r="L60" s="60">
        <v>1997</v>
      </c>
      <c r="M60" s="9" t="s">
        <v>348</v>
      </c>
      <c r="N60" s="66"/>
      <c r="O60" s="40"/>
      <c r="P60" s="40"/>
      <c r="Q60" s="67"/>
      <c r="R60" s="67"/>
      <c r="S60" s="67"/>
      <c r="T60" s="65"/>
      <c r="U60" s="65"/>
      <c r="V60" s="68"/>
      <c r="W60" s="65"/>
      <c r="X60" s="65"/>
      <c r="Y60" s="65"/>
      <c r="Z60" s="68" t="s">
        <v>340</v>
      </c>
      <c r="AA60" s="69"/>
      <c r="AB60" s="69"/>
      <c r="AC60" s="9">
        <v>0</v>
      </c>
      <c r="AD60" s="69"/>
      <c r="AE60" s="79"/>
      <c r="AF60" s="79"/>
      <c r="AG60" s="79"/>
      <c r="AH60" s="79"/>
      <c r="AI60" s="20"/>
      <c r="AJ60" s="20"/>
      <c r="AK60" s="20"/>
      <c r="AL60" s="20"/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0</v>
      </c>
      <c r="BF60" s="71"/>
      <c r="BG60" s="71"/>
      <c r="BH60" s="71"/>
      <c r="BI60" s="71"/>
      <c r="BJ60" s="71"/>
      <c r="BK60" s="71"/>
      <c r="BL60" s="9"/>
      <c r="BM60" s="9" t="s">
        <v>340</v>
      </c>
      <c r="BN60" s="3" t="s">
        <v>1207</v>
      </c>
      <c r="BO60" s="20" t="s">
        <v>1501</v>
      </c>
      <c r="BP60" s="9"/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 t="s">
        <v>340</v>
      </c>
      <c r="CD60" s="9" t="s">
        <v>340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72">
        <v>0</v>
      </c>
      <c r="CK60" s="72">
        <v>0</v>
      </c>
      <c r="CL60" s="79">
        <v>0</v>
      </c>
      <c r="CM60" s="22">
        <v>0</v>
      </c>
      <c r="CN60" s="9"/>
      <c r="CO60" s="9"/>
      <c r="CP60" s="73"/>
      <c r="CQ60" s="74"/>
      <c r="CR60" s="25" t="s">
        <v>340</v>
      </c>
      <c r="CS60" s="25"/>
      <c r="CT60" s="71"/>
      <c r="CU60" s="9">
        <v>0</v>
      </c>
      <c r="CV60" s="9"/>
      <c r="CW60" s="9">
        <v>3</v>
      </c>
      <c r="CX60" s="72"/>
      <c r="CY60" s="26"/>
      <c r="CZ60" s="71"/>
      <c r="DA60" s="71"/>
      <c r="DB60" s="76"/>
      <c r="DC60" s="9"/>
      <c r="DD60" s="9"/>
      <c r="DE60" s="6">
        <v>1997</v>
      </c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77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</row>
    <row r="61" spans="1:252" ht="12.75">
      <c r="A61" s="23" t="s">
        <v>422</v>
      </c>
      <c r="B61" s="9" t="s">
        <v>375</v>
      </c>
      <c r="C61" s="9" t="s">
        <v>1620</v>
      </c>
      <c r="D61" s="9" t="s">
        <v>1621</v>
      </c>
      <c r="E61" s="63" t="s">
        <v>889</v>
      </c>
      <c r="F61" s="63" t="s">
        <v>889</v>
      </c>
      <c r="G61" s="64">
        <v>493749</v>
      </c>
      <c r="H61" s="64">
        <v>1124759</v>
      </c>
      <c r="I61" s="65" t="s">
        <v>384</v>
      </c>
      <c r="J61" s="65"/>
      <c r="K61" s="65"/>
      <c r="L61" s="60">
        <v>1997</v>
      </c>
      <c r="M61" s="9" t="s">
        <v>348</v>
      </c>
      <c r="N61" s="66"/>
      <c r="O61" s="40">
        <v>9002</v>
      </c>
      <c r="P61" s="40">
        <v>20357</v>
      </c>
      <c r="Q61" s="67" t="s">
        <v>340</v>
      </c>
      <c r="R61" s="67"/>
      <c r="S61" s="67"/>
      <c r="T61" s="9" t="s">
        <v>340</v>
      </c>
      <c r="U61" s="9"/>
      <c r="V61" s="68" t="s">
        <v>340</v>
      </c>
      <c r="W61" s="65" t="s">
        <v>340</v>
      </c>
      <c r="X61" s="65" t="s">
        <v>340</v>
      </c>
      <c r="Y61" s="65" t="s">
        <v>340</v>
      </c>
      <c r="Z61" s="68"/>
      <c r="AA61" s="69">
        <v>1</v>
      </c>
      <c r="AB61" s="69">
        <v>39.69968672356055</v>
      </c>
      <c r="AC61" s="9">
        <v>3</v>
      </c>
      <c r="AD61" s="69">
        <v>56.99470670843686</v>
      </c>
      <c r="AE61" s="25">
        <v>3</v>
      </c>
      <c r="AF61" s="74" t="s">
        <v>340</v>
      </c>
      <c r="AG61" s="74"/>
      <c r="AH61" s="74"/>
      <c r="AI61" s="20"/>
      <c r="AJ61" s="20"/>
      <c r="AK61" s="20"/>
      <c r="AL61" s="20" t="s">
        <v>1501</v>
      </c>
      <c r="AM61" s="9" t="s">
        <v>340</v>
      </c>
      <c r="AN61" s="9">
        <v>0</v>
      </c>
      <c r="AO61" s="9" t="s">
        <v>340</v>
      </c>
      <c r="AP61" s="9">
        <v>0</v>
      </c>
      <c r="AQ61" s="9">
        <v>0</v>
      </c>
      <c r="AR61" s="80" t="s">
        <v>340</v>
      </c>
      <c r="AS61" s="80" t="s">
        <v>340</v>
      </c>
      <c r="AT61" s="80" t="s">
        <v>340</v>
      </c>
      <c r="AU61" s="80" t="s">
        <v>340</v>
      </c>
      <c r="AV61" s="80" t="s">
        <v>340</v>
      </c>
      <c r="AW61" s="80" t="s">
        <v>340</v>
      </c>
      <c r="AX61" s="80" t="s">
        <v>340</v>
      </c>
      <c r="AY61" s="70">
        <v>39.69968672356055</v>
      </c>
      <c r="AZ61" s="70">
        <v>3.3056065680025926</v>
      </c>
      <c r="BA61" s="70">
        <v>0.12963163011774873</v>
      </c>
      <c r="BB61" s="70">
        <v>38.04688343955925</v>
      </c>
      <c r="BC61" s="70">
        <v>15.777249648914335</v>
      </c>
      <c r="BD61" s="70">
        <v>2.1173166252565623</v>
      </c>
      <c r="BE61" s="70">
        <v>0.9236253645889597</v>
      </c>
      <c r="BF61" s="71" t="s">
        <v>340</v>
      </c>
      <c r="BG61" s="71" t="s">
        <v>340</v>
      </c>
      <c r="BH61" s="71" t="s">
        <v>340</v>
      </c>
      <c r="BI61" s="71"/>
      <c r="BJ61" s="71"/>
      <c r="BK61" s="71" t="s">
        <v>340</v>
      </c>
      <c r="BL61" s="84">
        <v>4</v>
      </c>
      <c r="BM61" s="9" t="s">
        <v>340</v>
      </c>
      <c r="BN61" s="3" t="s">
        <v>1263</v>
      </c>
      <c r="BO61" s="20" t="s">
        <v>1501</v>
      </c>
      <c r="BP61" s="9"/>
      <c r="BQ61" s="9">
        <v>5</v>
      </c>
      <c r="BR61" s="9">
        <v>4</v>
      </c>
      <c r="BS61" s="9">
        <v>1</v>
      </c>
      <c r="BT61" s="9">
        <v>1</v>
      </c>
      <c r="BU61" s="9">
        <v>0</v>
      </c>
      <c r="BV61" s="9">
        <v>2</v>
      </c>
      <c r="BW61" s="9">
        <v>0</v>
      </c>
      <c r="BX61" s="9">
        <v>1</v>
      </c>
      <c r="BY61" s="9">
        <v>12</v>
      </c>
      <c r="BZ61" s="9">
        <v>4</v>
      </c>
      <c r="CA61" s="9">
        <v>0</v>
      </c>
      <c r="CB61" s="9">
        <v>3</v>
      </c>
      <c r="CC61" s="9" t="s">
        <v>340</v>
      </c>
      <c r="CD61" s="9" t="s">
        <v>340</v>
      </c>
      <c r="CE61" s="9">
        <v>2</v>
      </c>
      <c r="CF61" s="9" t="s">
        <v>340</v>
      </c>
      <c r="CG61" s="9">
        <v>0</v>
      </c>
      <c r="CH61" s="9">
        <v>0</v>
      </c>
      <c r="CI61" s="9">
        <v>0</v>
      </c>
      <c r="CJ61" s="72">
        <v>6500</v>
      </c>
      <c r="CK61" s="72">
        <v>200</v>
      </c>
      <c r="CL61" s="24">
        <v>0</v>
      </c>
      <c r="CM61" s="21" t="s">
        <v>1500</v>
      </c>
      <c r="CN61" s="9" t="s">
        <v>340</v>
      </c>
      <c r="CO61" s="9"/>
      <c r="CP61" s="73" t="s">
        <v>340</v>
      </c>
      <c r="CQ61" s="74" t="s">
        <v>340</v>
      </c>
      <c r="CR61" s="25"/>
      <c r="CS61" s="25"/>
      <c r="CT61" s="71"/>
      <c r="CU61" s="9" t="s">
        <v>1545</v>
      </c>
      <c r="CV61" s="9">
        <v>1</v>
      </c>
      <c r="CW61" s="9">
        <v>3</v>
      </c>
      <c r="CX61" s="75"/>
      <c r="CY61" s="26" t="s">
        <v>1366</v>
      </c>
      <c r="CZ61" s="71"/>
      <c r="DA61" s="71"/>
      <c r="DB61" s="76">
        <v>5</v>
      </c>
      <c r="DC61" s="9" t="s">
        <v>340</v>
      </c>
      <c r="DD61" s="9" t="s">
        <v>340</v>
      </c>
      <c r="DE61" s="6">
        <v>1997</v>
      </c>
      <c r="DF61" s="5">
        <v>1339.746</v>
      </c>
      <c r="DG61" s="5"/>
      <c r="DH61" s="5">
        <v>1339.746</v>
      </c>
      <c r="DI61" s="5" t="s">
        <v>340</v>
      </c>
      <c r="DJ61" s="5"/>
      <c r="DK61" s="5"/>
      <c r="DL61" s="5"/>
      <c r="DM61" s="5">
        <v>224.2</v>
      </c>
      <c r="DN61" s="5"/>
      <c r="DO61" s="5"/>
      <c r="DP61" s="5">
        <v>2171.3</v>
      </c>
      <c r="DQ61" s="5">
        <v>668.4</v>
      </c>
      <c r="DR61" s="5">
        <v>6.8</v>
      </c>
      <c r="DS61" s="5"/>
      <c r="DT61" s="5">
        <v>3070.7</v>
      </c>
      <c r="DU61" s="5"/>
      <c r="DV61" s="5"/>
      <c r="DW61" s="5"/>
      <c r="DX61" s="5">
        <v>31.031</v>
      </c>
      <c r="DY61" s="5"/>
      <c r="DZ61" s="5">
        <v>31.031</v>
      </c>
      <c r="EA61" s="5"/>
      <c r="EB61" s="5"/>
      <c r="EC61" s="5"/>
      <c r="ED61" s="5">
        <v>69.55600000000001</v>
      </c>
      <c r="EE61" s="5"/>
      <c r="EF61" s="5">
        <v>69.55600000000001</v>
      </c>
      <c r="EG61" s="5">
        <v>4441.477</v>
      </c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>
        <v>749.467</v>
      </c>
      <c r="EY61" s="5">
        <v>792.107</v>
      </c>
      <c r="EZ61" s="5">
        <v>3021.478</v>
      </c>
      <c r="FA61" s="5">
        <v>1560.526</v>
      </c>
      <c r="FB61" s="5">
        <v>895.13</v>
      </c>
      <c r="FC61" s="5"/>
      <c r="FD61" s="77">
        <v>4511.33</v>
      </c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</row>
    <row r="62" spans="1:252" ht="12.75">
      <c r="A62" s="23" t="s">
        <v>601</v>
      </c>
      <c r="B62" s="9" t="s">
        <v>375</v>
      </c>
      <c r="C62" s="9" t="s">
        <v>1887</v>
      </c>
      <c r="D62" s="9" t="s">
        <v>1888</v>
      </c>
      <c r="E62" s="63" t="s">
        <v>1030</v>
      </c>
      <c r="F62" s="63" t="s">
        <v>1030</v>
      </c>
      <c r="G62" s="64">
        <v>531833</v>
      </c>
      <c r="H62" s="64">
        <v>1100421</v>
      </c>
      <c r="I62" s="65" t="s">
        <v>497</v>
      </c>
      <c r="J62" s="65"/>
      <c r="K62" s="65"/>
      <c r="L62" s="60"/>
      <c r="M62" s="9" t="s">
        <v>348</v>
      </c>
      <c r="N62" s="66"/>
      <c r="O62" s="40">
        <v>4440</v>
      </c>
      <c r="P62" s="40">
        <v>10720</v>
      </c>
      <c r="Q62" s="67" t="s">
        <v>340</v>
      </c>
      <c r="R62" s="67"/>
      <c r="S62" s="67"/>
      <c r="T62" s="9" t="s">
        <v>340</v>
      </c>
      <c r="U62" s="9"/>
      <c r="V62" s="68"/>
      <c r="W62" s="65" t="s">
        <v>340</v>
      </c>
      <c r="X62" s="65"/>
      <c r="Y62" s="65"/>
      <c r="Z62" s="68"/>
      <c r="AA62" s="85">
        <v>5</v>
      </c>
      <c r="AB62" s="69">
        <v>35.978487542531006</v>
      </c>
      <c r="AC62" s="9">
        <v>2</v>
      </c>
      <c r="AD62" s="69">
        <v>40.478542421249045</v>
      </c>
      <c r="AE62" s="24">
        <v>3</v>
      </c>
      <c r="AF62" s="83"/>
      <c r="AG62" s="74"/>
      <c r="AH62" s="74"/>
      <c r="AI62" s="20"/>
      <c r="AJ62" s="20"/>
      <c r="AK62" s="20" t="s">
        <v>1501</v>
      </c>
      <c r="AL62" s="20"/>
      <c r="AM62" s="9" t="s">
        <v>340</v>
      </c>
      <c r="AN62" s="9">
        <v>0</v>
      </c>
      <c r="AO62" s="9" t="s">
        <v>340</v>
      </c>
      <c r="AP62" s="9">
        <v>0</v>
      </c>
      <c r="AQ62" s="9">
        <v>0</v>
      </c>
      <c r="AR62" s="9" t="s">
        <v>340</v>
      </c>
      <c r="AS62" s="9" t="s">
        <v>340</v>
      </c>
      <c r="AT62" s="9" t="s">
        <v>340</v>
      </c>
      <c r="AU62" s="9" t="s">
        <v>340</v>
      </c>
      <c r="AV62" s="9" t="s">
        <v>340</v>
      </c>
      <c r="AW62" s="9" t="s">
        <v>340</v>
      </c>
      <c r="AX62" s="9" t="s">
        <v>340</v>
      </c>
      <c r="AY62" s="70">
        <v>23.542970036219955</v>
      </c>
      <c r="AZ62" s="70">
        <v>35.978487542531006</v>
      </c>
      <c r="BA62" s="70">
        <v>0.010975743606629349</v>
      </c>
      <c r="BB62" s="70">
        <v>4.302491493798705</v>
      </c>
      <c r="BC62" s="70">
        <v>32.817473383821756</v>
      </c>
      <c r="BD62" s="70">
        <v>1.9975853364065415</v>
      </c>
      <c r="BE62" s="70">
        <v>1.35001646361541</v>
      </c>
      <c r="BF62" s="71" t="s">
        <v>340</v>
      </c>
      <c r="BG62" s="71" t="s">
        <v>340</v>
      </c>
      <c r="BH62" s="71" t="s">
        <v>340</v>
      </c>
      <c r="BI62" s="71"/>
      <c r="BJ62" s="71" t="s">
        <v>340</v>
      </c>
      <c r="BK62" s="71" t="s">
        <v>340</v>
      </c>
      <c r="BL62" s="84">
        <v>5</v>
      </c>
      <c r="BM62" s="9" t="s">
        <v>340</v>
      </c>
      <c r="BN62" s="3" t="s">
        <v>1250</v>
      </c>
      <c r="BO62" s="20" t="s">
        <v>1501</v>
      </c>
      <c r="BP62" s="9"/>
      <c r="BQ62" s="9">
        <v>9</v>
      </c>
      <c r="BR62" s="9">
        <v>5</v>
      </c>
      <c r="BS62" s="9">
        <v>4</v>
      </c>
      <c r="BT62" s="9">
        <v>1</v>
      </c>
      <c r="BU62" s="9">
        <v>0</v>
      </c>
      <c r="BV62" s="9">
        <v>2</v>
      </c>
      <c r="BW62" s="9">
        <v>0</v>
      </c>
      <c r="BX62" s="9">
        <v>6</v>
      </c>
      <c r="BY62" s="9">
        <v>7</v>
      </c>
      <c r="BZ62" s="9">
        <v>2</v>
      </c>
      <c r="CA62" s="9">
        <v>1</v>
      </c>
      <c r="CB62" s="9">
        <v>0</v>
      </c>
      <c r="CC62" s="9" t="s">
        <v>340</v>
      </c>
      <c r="CD62" s="9" t="s">
        <v>340</v>
      </c>
      <c r="CE62" s="9">
        <v>2</v>
      </c>
      <c r="CF62" s="9" t="s">
        <v>340</v>
      </c>
      <c r="CG62" s="9">
        <v>0</v>
      </c>
      <c r="CH62" s="9" t="s">
        <v>340</v>
      </c>
      <c r="CI62" s="9">
        <v>0</v>
      </c>
      <c r="CJ62" s="72">
        <v>5577</v>
      </c>
      <c r="CK62" s="72">
        <v>150</v>
      </c>
      <c r="CL62" s="24">
        <v>0</v>
      </c>
      <c r="CM62" s="21" t="s">
        <v>1564</v>
      </c>
      <c r="CN62" s="9"/>
      <c r="CO62" s="9"/>
      <c r="CP62" s="73" t="s">
        <v>340</v>
      </c>
      <c r="CQ62" s="74" t="s">
        <v>340</v>
      </c>
      <c r="CR62" s="25"/>
      <c r="CS62" s="25"/>
      <c r="CT62" s="71"/>
      <c r="CU62" s="9" t="s">
        <v>1545</v>
      </c>
      <c r="CV62" s="9">
        <v>1</v>
      </c>
      <c r="CW62" s="9">
        <v>3</v>
      </c>
      <c r="CX62" s="75"/>
      <c r="CY62" s="26" t="s">
        <v>1390</v>
      </c>
      <c r="CZ62" s="71"/>
      <c r="DA62" s="71"/>
      <c r="DB62" s="76"/>
      <c r="DC62" s="9"/>
      <c r="DD62" s="9" t="s">
        <v>340</v>
      </c>
      <c r="DE62" s="6"/>
      <c r="DF62" s="5"/>
      <c r="DG62" s="5"/>
      <c r="DH62" s="5"/>
      <c r="DI62" s="5" t="s">
        <v>340</v>
      </c>
      <c r="DJ62" s="5"/>
      <c r="DK62" s="5"/>
      <c r="DL62" s="5"/>
      <c r="DM62" s="5"/>
      <c r="DN62" s="5"/>
      <c r="DO62" s="5">
        <v>1988.2</v>
      </c>
      <c r="DP62" s="5"/>
      <c r="DQ62" s="5">
        <v>73.1</v>
      </c>
      <c r="DR62" s="5"/>
      <c r="DS62" s="5"/>
      <c r="DT62" s="5">
        <v>2061.3</v>
      </c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>
        <v>2061.3</v>
      </c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77">
        <v>261.3</v>
      </c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</row>
    <row r="63" spans="1:252" ht="25.5">
      <c r="A63" s="23" t="s">
        <v>595</v>
      </c>
      <c r="B63" s="9" t="s">
        <v>375</v>
      </c>
      <c r="C63" s="9" t="s">
        <v>227</v>
      </c>
      <c r="D63" s="9" t="s">
        <v>228</v>
      </c>
      <c r="E63" s="63" t="s">
        <v>1110</v>
      </c>
      <c r="F63" s="63" t="s">
        <v>1110</v>
      </c>
      <c r="G63" s="64">
        <v>565703</v>
      </c>
      <c r="H63" s="64">
        <v>1173839</v>
      </c>
      <c r="I63" s="65" t="s">
        <v>497</v>
      </c>
      <c r="J63" s="65"/>
      <c r="K63" s="65"/>
      <c r="L63" s="6"/>
      <c r="M63" s="9" t="s">
        <v>344</v>
      </c>
      <c r="N63" s="66"/>
      <c r="O63" s="40"/>
      <c r="P63" s="40"/>
      <c r="Q63" s="67"/>
      <c r="R63" s="67"/>
      <c r="S63" s="67"/>
      <c r="T63" s="9"/>
      <c r="U63" s="9"/>
      <c r="V63" s="68"/>
      <c r="W63" s="65"/>
      <c r="X63" s="65"/>
      <c r="Y63" s="65"/>
      <c r="Z63" s="68" t="s">
        <v>340</v>
      </c>
      <c r="AA63" s="69"/>
      <c r="AB63" s="69"/>
      <c r="AC63" s="9">
        <v>0</v>
      </c>
      <c r="AD63" s="69"/>
      <c r="AE63" s="79"/>
      <c r="AF63" s="79"/>
      <c r="AG63" s="79"/>
      <c r="AH63" s="79"/>
      <c r="AI63" s="20"/>
      <c r="AJ63" s="20"/>
      <c r="AK63" s="20"/>
      <c r="AL63" s="20"/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80">
        <v>0</v>
      </c>
      <c r="AS63" s="80">
        <v>0</v>
      </c>
      <c r="AT63" s="80">
        <v>0</v>
      </c>
      <c r="AU63" s="80">
        <v>0</v>
      </c>
      <c r="AV63" s="80">
        <v>0</v>
      </c>
      <c r="AW63" s="80">
        <v>0</v>
      </c>
      <c r="AX63" s="80">
        <v>0</v>
      </c>
      <c r="AY63" s="70">
        <v>0</v>
      </c>
      <c r="AZ63" s="70">
        <v>0</v>
      </c>
      <c r="BA63" s="70">
        <v>0</v>
      </c>
      <c r="BB63" s="70">
        <v>0</v>
      </c>
      <c r="BC63" s="70">
        <v>0</v>
      </c>
      <c r="BD63" s="70">
        <v>0</v>
      </c>
      <c r="BE63" s="70">
        <v>0</v>
      </c>
      <c r="BF63" s="71"/>
      <c r="BG63" s="71"/>
      <c r="BH63" s="71"/>
      <c r="BI63" s="71"/>
      <c r="BJ63" s="71"/>
      <c r="BK63" s="71"/>
      <c r="BL63" s="9"/>
      <c r="BM63" s="9" t="s">
        <v>340</v>
      </c>
      <c r="BN63" s="3" t="s">
        <v>1272</v>
      </c>
      <c r="BO63" s="20" t="s">
        <v>1502</v>
      </c>
      <c r="BP63" s="9"/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 t="s">
        <v>340</v>
      </c>
      <c r="CD63" s="9" t="s">
        <v>340</v>
      </c>
      <c r="CE63" s="9">
        <v>1</v>
      </c>
      <c r="CF63" s="9" t="s">
        <v>340</v>
      </c>
      <c r="CG63" s="9">
        <v>0</v>
      </c>
      <c r="CH63" s="9">
        <v>0</v>
      </c>
      <c r="CI63" s="9">
        <v>0</v>
      </c>
      <c r="CJ63" s="72">
        <v>5577</v>
      </c>
      <c r="CK63" s="72">
        <v>100</v>
      </c>
      <c r="CL63" s="79" t="s">
        <v>800</v>
      </c>
      <c r="CM63" s="22" t="s">
        <v>1564</v>
      </c>
      <c r="CN63" s="9"/>
      <c r="CO63" s="9"/>
      <c r="CP63" s="81"/>
      <c r="CQ63" s="74" t="s">
        <v>340</v>
      </c>
      <c r="CR63" s="25"/>
      <c r="CS63" s="25"/>
      <c r="CT63" s="71"/>
      <c r="CU63" s="9" t="s">
        <v>348</v>
      </c>
      <c r="CV63" s="9">
        <v>4</v>
      </c>
      <c r="CW63" s="9">
        <v>3</v>
      </c>
      <c r="CX63" s="72" t="s">
        <v>800</v>
      </c>
      <c r="CY63" s="26"/>
      <c r="CZ63" s="71"/>
      <c r="DA63" s="71"/>
      <c r="DB63" s="76"/>
      <c r="DC63" s="9"/>
      <c r="DD63" s="9"/>
      <c r="DE63" s="6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77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</row>
    <row r="64" spans="1:252" ht="12.75">
      <c r="A64" s="23" t="s">
        <v>590</v>
      </c>
      <c r="B64" s="9" t="s">
        <v>375</v>
      </c>
      <c r="C64" s="9" t="s">
        <v>1864</v>
      </c>
      <c r="D64" s="9" t="s">
        <v>1865</v>
      </c>
      <c r="E64" s="63" t="s">
        <v>1026</v>
      </c>
      <c r="F64" s="63" t="s">
        <v>1026</v>
      </c>
      <c r="G64" s="64">
        <v>500108</v>
      </c>
      <c r="H64" s="64">
        <v>1104315</v>
      </c>
      <c r="I64" s="65" t="s">
        <v>497</v>
      </c>
      <c r="J64" s="65"/>
      <c r="K64" s="65"/>
      <c r="L64" s="60"/>
      <c r="M64" s="9" t="s">
        <v>348</v>
      </c>
      <c r="N64" s="66"/>
      <c r="O64" s="40">
        <v>8497</v>
      </c>
      <c r="P64" s="40">
        <v>12809</v>
      </c>
      <c r="Q64" s="67"/>
      <c r="R64" s="67"/>
      <c r="S64" s="67"/>
      <c r="T64" s="9" t="s">
        <v>340</v>
      </c>
      <c r="U64" s="9" t="s">
        <v>340</v>
      </c>
      <c r="V64" s="68" t="s">
        <v>340</v>
      </c>
      <c r="W64" s="65" t="s">
        <v>340</v>
      </c>
      <c r="X64" s="65" t="s">
        <v>340</v>
      </c>
      <c r="Y64" s="65"/>
      <c r="Z64" s="68"/>
      <c r="AA64" s="85">
        <v>1</v>
      </c>
      <c r="AB64" s="69">
        <v>73.71570219676894</v>
      </c>
      <c r="AC64" s="9">
        <v>3</v>
      </c>
      <c r="AD64" s="69">
        <v>21.463372937857937</v>
      </c>
      <c r="AE64" s="24">
        <v>1</v>
      </c>
      <c r="AF64" s="83" t="s">
        <v>340</v>
      </c>
      <c r="AG64" s="74"/>
      <c r="AH64" s="74"/>
      <c r="AI64" s="20" t="s">
        <v>1502</v>
      </c>
      <c r="AJ64" s="20"/>
      <c r="AK64" s="20"/>
      <c r="AL64" s="20"/>
      <c r="AM64" s="9" t="s">
        <v>340</v>
      </c>
      <c r="AN64" s="9" t="s">
        <v>340</v>
      </c>
      <c r="AO64" s="9" t="s">
        <v>340</v>
      </c>
      <c r="AP64" s="9">
        <v>0</v>
      </c>
      <c r="AQ64" s="9">
        <v>0</v>
      </c>
      <c r="AR64" s="9" t="s">
        <v>340</v>
      </c>
      <c r="AS64" s="9" t="s">
        <v>340</v>
      </c>
      <c r="AT64" s="9" t="s">
        <v>340</v>
      </c>
      <c r="AU64" s="9" t="s">
        <v>340</v>
      </c>
      <c r="AV64" s="9" t="s">
        <v>340</v>
      </c>
      <c r="AW64" s="9" t="s">
        <v>340</v>
      </c>
      <c r="AX64" s="9" t="s">
        <v>340</v>
      </c>
      <c r="AY64" s="70">
        <v>73.71570219676894</v>
      </c>
      <c r="AZ64" s="70">
        <v>4.820924865373109</v>
      </c>
      <c r="BA64" s="70">
        <v>0.04273869561500983</v>
      </c>
      <c r="BB64" s="70">
        <v>3.2054021711257374</v>
      </c>
      <c r="BC64" s="70">
        <v>16.197965638088725</v>
      </c>
      <c r="BD64" s="70">
        <v>1.017180955637234</v>
      </c>
      <c r="BE64" s="70">
        <v>1.00008547739123</v>
      </c>
      <c r="BF64" s="71" t="s">
        <v>340</v>
      </c>
      <c r="BG64" s="71" t="s">
        <v>340</v>
      </c>
      <c r="BH64" s="71" t="s">
        <v>340</v>
      </c>
      <c r="BI64" s="71"/>
      <c r="BJ64" s="71"/>
      <c r="BK64" s="71" t="s">
        <v>340</v>
      </c>
      <c r="BL64" s="84">
        <v>1</v>
      </c>
      <c r="BM64" s="9" t="s">
        <v>340</v>
      </c>
      <c r="BN64" s="3" t="s">
        <v>1252</v>
      </c>
      <c r="BO64" s="20" t="s">
        <v>1501</v>
      </c>
      <c r="BP64" s="9"/>
      <c r="BQ64" s="9">
        <v>1</v>
      </c>
      <c r="BR64" s="9">
        <v>1</v>
      </c>
      <c r="BS64" s="9">
        <v>0</v>
      </c>
      <c r="BT64" s="9">
        <v>0</v>
      </c>
      <c r="BU64" s="9">
        <v>1</v>
      </c>
      <c r="BV64" s="9">
        <v>0</v>
      </c>
      <c r="BW64" s="9">
        <v>0</v>
      </c>
      <c r="BX64" s="9">
        <v>5</v>
      </c>
      <c r="BY64" s="9">
        <v>10</v>
      </c>
      <c r="BZ64" s="9">
        <v>5</v>
      </c>
      <c r="CA64" s="9">
        <v>2</v>
      </c>
      <c r="CB64" s="9">
        <v>2</v>
      </c>
      <c r="CC64" s="9" t="s">
        <v>340</v>
      </c>
      <c r="CD64" s="9" t="s">
        <v>340</v>
      </c>
      <c r="CE64" s="9">
        <v>2</v>
      </c>
      <c r="CF64" s="9" t="s">
        <v>340</v>
      </c>
      <c r="CG64" s="9">
        <v>0</v>
      </c>
      <c r="CH64" s="9">
        <v>0</v>
      </c>
      <c r="CI64" s="9">
        <v>0</v>
      </c>
      <c r="CJ64" s="72">
        <v>5000</v>
      </c>
      <c r="CK64" s="72">
        <v>150</v>
      </c>
      <c r="CL64" s="24" t="s">
        <v>802</v>
      </c>
      <c r="CM64" s="21" t="s">
        <v>1586</v>
      </c>
      <c r="CN64" s="9"/>
      <c r="CO64" s="9"/>
      <c r="CP64" s="73" t="s">
        <v>340</v>
      </c>
      <c r="CQ64" s="74" t="s">
        <v>340</v>
      </c>
      <c r="CR64" s="25"/>
      <c r="CS64" s="25"/>
      <c r="CT64" s="71"/>
      <c r="CU64" s="9" t="s">
        <v>1545</v>
      </c>
      <c r="CV64" s="9">
        <v>1</v>
      </c>
      <c r="CW64" s="9">
        <v>3</v>
      </c>
      <c r="CX64" s="75" t="s">
        <v>802</v>
      </c>
      <c r="CY64" s="26" t="s">
        <v>1366</v>
      </c>
      <c r="CZ64" s="71"/>
      <c r="DA64" s="71"/>
      <c r="DB64" s="76"/>
      <c r="DC64" s="9"/>
      <c r="DD64" s="9" t="s">
        <v>340</v>
      </c>
      <c r="DE64" s="6"/>
      <c r="DF64" s="5"/>
      <c r="DG64" s="5"/>
      <c r="DH64" s="5"/>
      <c r="DI64" s="5" t="s">
        <v>340</v>
      </c>
      <c r="DJ64" s="5">
        <v>90</v>
      </c>
      <c r="DK64" s="5">
        <v>752.7</v>
      </c>
      <c r="DL64" s="5">
        <v>336.3</v>
      </c>
      <c r="DM64" s="5">
        <v>719</v>
      </c>
      <c r="DN64" s="5">
        <v>13.4</v>
      </c>
      <c r="DO64" s="5">
        <v>67.1</v>
      </c>
      <c r="DP64" s="5"/>
      <c r="DQ64" s="5"/>
      <c r="DR64" s="5"/>
      <c r="DS64" s="5"/>
      <c r="DT64" s="5">
        <v>1978.5</v>
      </c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>
        <v>1978.5</v>
      </c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>
        <v>200.67</v>
      </c>
      <c r="EY64" s="5">
        <v>339.769</v>
      </c>
      <c r="EZ64" s="5">
        <v>305.532</v>
      </c>
      <c r="FA64" s="5">
        <v>528.801</v>
      </c>
      <c r="FB64" s="5">
        <v>563</v>
      </c>
      <c r="FC64" s="5"/>
      <c r="FD64" s="77">
        <v>1978.5</v>
      </c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</row>
    <row r="65" spans="1:252" ht="25.5">
      <c r="A65" s="23" t="s">
        <v>415</v>
      </c>
      <c r="B65" s="9" t="s">
        <v>375</v>
      </c>
      <c r="C65" s="9" t="s">
        <v>1643</v>
      </c>
      <c r="D65" s="9" t="s">
        <v>1644</v>
      </c>
      <c r="E65" s="63" t="s">
        <v>892</v>
      </c>
      <c r="F65" s="63" t="s">
        <v>892</v>
      </c>
      <c r="G65" s="64">
        <v>561337</v>
      </c>
      <c r="H65" s="64">
        <v>1172650</v>
      </c>
      <c r="I65" s="65" t="s">
        <v>384</v>
      </c>
      <c r="J65" s="65"/>
      <c r="K65" s="65"/>
      <c r="L65" s="60">
        <v>1996</v>
      </c>
      <c r="M65" s="9" t="s">
        <v>344</v>
      </c>
      <c r="N65" s="66"/>
      <c r="O65" s="40">
        <v>1784</v>
      </c>
      <c r="P65" s="40">
        <v>12515</v>
      </c>
      <c r="Q65" s="67" t="s">
        <v>340</v>
      </c>
      <c r="R65" s="67"/>
      <c r="S65" s="67"/>
      <c r="T65" s="9" t="s">
        <v>340</v>
      </c>
      <c r="U65" s="9"/>
      <c r="V65" s="68" t="s">
        <v>340</v>
      </c>
      <c r="W65" s="65" t="s">
        <v>340</v>
      </c>
      <c r="X65" s="65" t="s">
        <v>340</v>
      </c>
      <c r="Y65" s="65" t="s">
        <v>340</v>
      </c>
      <c r="Z65" s="68"/>
      <c r="AA65" s="69">
        <v>1</v>
      </c>
      <c r="AB65" s="69">
        <v>76.47389633517669</v>
      </c>
      <c r="AC65" s="9">
        <v>2</v>
      </c>
      <c r="AD65" s="69">
        <v>12.42853125878714</v>
      </c>
      <c r="AE65" s="25">
        <v>1</v>
      </c>
      <c r="AF65" s="25"/>
      <c r="AG65" s="25"/>
      <c r="AH65" s="25"/>
      <c r="AI65" s="20"/>
      <c r="AJ65" s="20"/>
      <c r="AK65" s="20" t="s">
        <v>1501</v>
      </c>
      <c r="AL65" s="20"/>
      <c r="AM65" s="9" t="s">
        <v>340</v>
      </c>
      <c r="AN65" s="9">
        <v>0</v>
      </c>
      <c r="AO65" s="9" t="s">
        <v>340</v>
      </c>
      <c r="AP65" s="9">
        <v>0</v>
      </c>
      <c r="AQ65" s="9">
        <v>0</v>
      </c>
      <c r="AR65" s="80" t="s">
        <v>340</v>
      </c>
      <c r="AS65" s="80" t="s">
        <v>340</v>
      </c>
      <c r="AT65" s="80" t="s">
        <v>340</v>
      </c>
      <c r="AU65" s="80" t="s">
        <v>340</v>
      </c>
      <c r="AV65" s="80" t="s">
        <v>340</v>
      </c>
      <c r="AW65" s="80" t="s">
        <v>340</v>
      </c>
      <c r="AX65" s="80" t="s">
        <v>340</v>
      </c>
      <c r="AY65" s="70">
        <v>76.47389633517669</v>
      </c>
      <c r="AZ65" s="70">
        <v>11.09757240603618</v>
      </c>
      <c r="BA65" s="70">
        <v>0.32805323835411004</v>
      </c>
      <c r="BB65" s="70">
        <v>2.1651513731371264</v>
      </c>
      <c r="BC65" s="70">
        <v>7.788921173493299</v>
      </c>
      <c r="BD65" s="70">
        <v>1.9027087824538385</v>
      </c>
      <c r="BE65" s="70">
        <v>0.24369669134876745</v>
      </c>
      <c r="BF65" s="71" t="s">
        <v>340</v>
      </c>
      <c r="BG65" s="71" t="s">
        <v>340</v>
      </c>
      <c r="BH65" s="71" t="s">
        <v>340</v>
      </c>
      <c r="BI65" s="71" t="s">
        <v>340</v>
      </c>
      <c r="BJ65" s="71" t="s">
        <v>340</v>
      </c>
      <c r="BK65" s="71" t="s">
        <v>340</v>
      </c>
      <c r="BL65" s="9">
        <v>5</v>
      </c>
      <c r="BM65" s="9" t="s">
        <v>340</v>
      </c>
      <c r="BN65" s="3" t="s">
        <v>1296</v>
      </c>
      <c r="BO65" s="20" t="s">
        <v>1502</v>
      </c>
      <c r="BP65" s="9"/>
      <c r="BQ65" s="9">
        <v>6</v>
      </c>
      <c r="BR65" s="9">
        <v>5</v>
      </c>
      <c r="BS65" s="9">
        <v>1</v>
      </c>
      <c r="BT65" s="9">
        <v>0</v>
      </c>
      <c r="BU65" s="9">
        <v>2</v>
      </c>
      <c r="BV65" s="9">
        <v>0</v>
      </c>
      <c r="BW65" s="9">
        <v>0</v>
      </c>
      <c r="BX65" s="9">
        <v>5</v>
      </c>
      <c r="BY65" s="9">
        <v>10</v>
      </c>
      <c r="BZ65" s="9">
        <v>3</v>
      </c>
      <c r="CA65" s="9">
        <v>1</v>
      </c>
      <c r="CB65" s="9">
        <v>0</v>
      </c>
      <c r="CC65" s="9" t="s">
        <v>340</v>
      </c>
      <c r="CD65" s="9" t="s">
        <v>340</v>
      </c>
      <c r="CE65" s="9">
        <v>2</v>
      </c>
      <c r="CF65" s="9" t="s">
        <v>1645</v>
      </c>
      <c r="CG65" s="9">
        <v>0</v>
      </c>
      <c r="CH65" s="9" t="s">
        <v>1646</v>
      </c>
      <c r="CI65" s="9">
        <v>0</v>
      </c>
      <c r="CJ65" s="72">
        <v>5000</v>
      </c>
      <c r="CK65" s="72">
        <v>150</v>
      </c>
      <c r="CL65" s="79" t="s">
        <v>747</v>
      </c>
      <c r="CM65" s="22" t="s">
        <v>1586</v>
      </c>
      <c r="CN65" s="9"/>
      <c r="CO65" s="9"/>
      <c r="CP65" s="73" t="s">
        <v>340</v>
      </c>
      <c r="CQ65" s="74" t="s">
        <v>340</v>
      </c>
      <c r="CR65" s="25"/>
      <c r="CS65" s="25"/>
      <c r="CT65" s="71"/>
      <c r="CU65" s="9" t="s">
        <v>1545</v>
      </c>
      <c r="CV65" s="9">
        <v>1</v>
      </c>
      <c r="CW65" s="9">
        <v>3</v>
      </c>
      <c r="CX65" s="75" t="s">
        <v>747</v>
      </c>
      <c r="CY65" s="26" t="s">
        <v>1399</v>
      </c>
      <c r="CZ65" s="71"/>
      <c r="DA65" s="71"/>
      <c r="DB65" s="76"/>
      <c r="DC65" s="9" t="s">
        <v>340</v>
      </c>
      <c r="DD65" s="9" t="s">
        <v>340</v>
      </c>
      <c r="DE65" s="6">
        <v>1996</v>
      </c>
      <c r="DF65" s="5">
        <v>1120.376</v>
      </c>
      <c r="DG65" s="5"/>
      <c r="DH65" s="5">
        <v>1120.376</v>
      </c>
      <c r="DI65" s="5" t="s">
        <v>340</v>
      </c>
      <c r="DJ65" s="5"/>
      <c r="DK65" s="5"/>
      <c r="DL65" s="5">
        <v>621.3</v>
      </c>
      <c r="DM65" s="5">
        <v>137.6</v>
      </c>
      <c r="DN65" s="5">
        <v>56.8</v>
      </c>
      <c r="DO65" s="5"/>
      <c r="DP65" s="5"/>
      <c r="DQ65" s="5"/>
      <c r="DR65" s="5">
        <v>172.2</v>
      </c>
      <c r="DS65" s="5">
        <v>212.5</v>
      </c>
      <c r="DT65" s="5">
        <v>1200.4</v>
      </c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>
        <v>2320.776</v>
      </c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>
        <v>462.555</v>
      </c>
      <c r="EY65" s="5">
        <v>495.541</v>
      </c>
      <c r="EZ65" s="5">
        <v>613.147</v>
      </c>
      <c r="FA65" s="5">
        <v>563.31</v>
      </c>
      <c r="FB65" s="5">
        <v>805.312</v>
      </c>
      <c r="FC65" s="5"/>
      <c r="FD65" s="77">
        <v>232.776</v>
      </c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</row>
    <row r="66" spans="1:252" ht="12.75">
      <c r="A66" s="23" t="s">
        <v>406</v>
      </c>
      <c r="B66" s="9" t="s">
        <v>375</v>
      </c>
      <c r="C66" s="9" t="s">
        <v>1736</v>
      </c>
      <c r="D66" s="9" t="s">
        <v>1737</v>
      </c>
      <c r="E66" s="63" t="s">
        <v>983</v>
      </c>
      <c r="F66" s="63" t="s">
        <v>983</v>
      </c>
      <c r="G66" s="64">
        <v>582929</v>
      </c>
      <c r="H66" s="64">
        <v>1192430</v>
      </c>
      <c r="I66" s="65" t="s">
        <v>384</v>
      </c>
      <c r="J66" s="65"/>
      <c r="K66" s="65"/>
      <c r="L66" s="60">
        <v>1996</v>
      </c>
      <c r="M66" s="9" t="s">
        <v>344</v>
      </c>
      <c r="N66" s="66"/>
      <c r="O66" s="40"/>
      <c r="P66" s="40">
        <f>1339+1249</f>
        <v>2588</v>
      </c>
      <c r="Q66" s="67"/>
      <c r="R66" s="67"/>
      <c r="S66" s="67"/>
      <c r="T66" s="9" t="s">
        <v>340</v>
      </c>
      <c r="U66" s="9"/>
      <c r="V66" s="68"/>
      <c r="W66" s="65"/>
      <c r="X66" s="65"/>
      <c r="Y66" s="65"/>
      <c r="Z66" s="68" t="s">
        <v>340</v>
      </c>
      <c r="AA66" s="69">
        <v>1</v>
      </c>
      <c r="AB66" s="69">
        <v>68.21457165732586</v>
      </c>
      <c r="AC66" s="9">
        <v>1</v>
      </c>
      <c r="AD66" s="69">
        <v>9.687750200160128</v>
      </c>
      <c r="AE66" s="25"/>
      <c r="AF66" s="25"/>
      <c r="AG66" s="25"/>
      <c r="AH66" s="25"/>
      <c r="AI66" s="20"/>
      <c r="AJ66" s="20"/>
      <c r="AK66" s="20"/>
      <c r="AL66" s="20"/>
      <c r="AM66" s="9" t="s">
        <v>340</v>
      </c>
      <c r="AN66" s="9">
        <v>0</v>
      </c>
      <c r="AO66" s="9" t="s">
        <v>340</v>
      </c>
      <c r="AP66" s="9">
        <v>0</v>
      </c>
      <c r="AQ66" s="9">
        <v>0</v>
      </c>
      <c r="AR66" s="80" t="s">
        <v>340</v>
      </c>
      <c r="AS66" s="80" t="s">
        <v>340</v>
      </c>
      <c r="AT66" s="80">
        <v>0</v>
      </c>
      <c r="AU66" s="80" t="s">
        <v>340</v>
      </c>
      <c r="AV66" s="80" t="s">
        <v>340</v>
      </c>
      <c r="AW66" s="80" t="s">
        <v>340</v>
      </c>
      <c r="AX66" s="80" t="s">
        <v>340</v>
      </c>
      <c r="AY66" s="70">
        <v>68.21457165732586</v>
      </c>
      <c r="AZ66" s="70">
        <v>22.09767814251401</v>
      </c>
      <c r="BA66" s="70">
        <v>0</v>
      </c>
      <c r="BB66" s="70">
        <v>0.8006405124099278</v>
      </c>
      <c r="BC66" s="70">
        <v>7.606084867894316</v>
      </c>
      <c r="BD66" s="70">
        <v>0.8807045636509208</v>
      </c>
      <c r="BE66" s="70">
        <v>0.4003202562049639</v>
      </c>
      <c r="BF66" s="71" t="s">
        <v>340</v>
      </c>
      <c r="BG66" s="71" t="s">
        <v>340</v>
      </c>
      <c r="BH66" s="71" t="s">
        <v>340</v>
      </c>
      <c r="BI66" s="71"/>
      <c r="BJ66" s="71" t="s">
        <v>340</v>
      </c>
      <c r="BK66" s="71" t="s">
        <v>340</v>
      </c>
      <c r="BL66" s="9">
        <v>2</v>
      </c>
      <c r="BM66" s="9" t="s">
        <v>340</v>
      </c>
      <c r="BN66" s="3" t="s">
        <v>1314</v>
      </c>
      <c r="BO66" s="20" t="s">
        <v>1502</v>
      </c>
      <c r="BP66" s="9"/>
      <c r="BQ66" s="9">
        <v>2</v>
      </c>
      <c r="BR66" s="9">
        <v>2</v>
      </c>
      <c r="BS66" s="9">
        <v>0</v>
      </c>
      <c r="BT66" s="9">
        <v>0</v>
      </c>
      <c r="BU66" s="9">
        <v>1</v>
      </c>
      <c r="BV66" s="9">
        <v>0</v>
      </c>
      <c r="BW66" s="9">
        <v>0</v>
      </c>
      <c r="BX66" s="9">
        <v>1</v>
      </c>
      <c r="BY66" s="9">
        <v>7</v>
      </c>
      <c r="BZ66" s="9">
        <v>8</v>
      </c>
      <c r="CA66" s="9">
        <v>5</v>
      </c>
      <c r="CB66" s="9">
        <v>2</v>
      </c>
      <c r="CC66" s="9" t="s">
        <v>340</v>
      </c>
      <c r="CD66" s="9" t="s">
        <v>340</v>
      </c>
      <c r="CE66" s="9">
        <v>1</v>
      </c>
      <c r="CF66" s="9" t="s">
        <v>340</v>
      </c>
      <c r="CG66" s="9">
        <v>0</v>
      </c>
      <c r="CH66" s="9">
        <v>0</v>
      </c>
      <c r="CI66" s="9">
        <v>0</v>
      </c>
      <c r="CJ66" s="72">
        <v>4539</v>
      </c>
      <c r="CK66" s="72">
        <v>100</v>
      </c>
      <c r="CL66" s="79">
        <v>0</v>
      </c>
      <c r="CM66" s="22" t="s">
        <v>1586</v>
      </c>
      <c r="CN66" s="9"/>
      <c r="CO66" s="9"/>
      <c r="CP66" s="73"/>
      <c r="CQ66" s="74" t="s">
        <v>340</v>
      </c>
      <c r="CR66" s="25"/>
      <c r="CS66" s="25"/>
      <c r="CT66" s="71"/>
      <c r="CU66" s="9" t="s">
        <v>348</v>
      </c>
      <c r="CV66" s="9">
        <v>1</v>
      </c>
      <c r="CW66" s="9">
        <v>3</v>
      </c>
      <c r="CX66" s="75"/>
      <c r="CY66" s="26" t="s">
        <v>1367</v>
      </c>
      <c r="CZ66" s="71"/>
      <c r="DA66" s="71"/>
      <c r="DB66" s="76"/>
      <c r="DC66" s="9" t="s">
        <v>340</v>
      </c>
      <c r="DD66" s="9" t="s">
        <v>340</v>
      </c>
      <c r="DE66" s="6">
        <v>1996</v>
      </c>
      <c r="DF66" s="5">
        <v>233.103</v>
      </c>
      <c r="DG66" s="5"/>
      <c r="DH66" s="5">
        <v>233.103</v>
      </c>
      <c r="DI66" s="5" t="s">
        <v>340</v>
      </c>
      <c r="DJ66" s="5"/>
      <c r="DK66" s="5"/>
      <c r="DL66" s="5"/>
      <c r="DM66" s="5">
        <v>1134.7</v>
      </c>
      <c r="DN66" s="5"/>
      <c r="DO66" s="5"/>
      <c r="DP66" s="5"/>
      <c r="DQ66" s="5"/>
      <c r="DR66" s="5"/>
      <c r="DS66" s="5"/>
      <c r="DT66" s="5">
        <v>1134.7</v>
      </c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>
        <v>1367.803</v>
      </c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>
        <v>150.827</v>
      </c>
      <c r="EY66" s="5">
        <v>161.906</v>
      </c>
      <c r="EZ66" s="5">
        <v>223.998</v>
      </c>
      <c r="FA66" s="5">
        <v>205.217</v>
      </c>
      <c r="FB66" s="5">
        <v>150.138</v>
      </c>
      <c r="FC66" s="5"/>
      <c r="FD66" s="77">
        <v>1367.83</v>
      </c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</row>
    <row r="67" spans="1:252" ht="20.25" customHeight="1">
      <c r="A67" s="23" t="s">
        <v>476</v>
      </c>
      <c r="B67" s="9" t="s">
        <v>375</v>
      </c>
      <c r="C67" s="9" t="s">
        <v>1745</v>
      </c>
      <c r="D67" s="9" t="s">
        <v>1746</v>
      </c>
      <c r="E67" s="63" t="s">
        <v>994</v>
      </c>
      <c r="F67" s="63" t="s">
        <v>994</v>
      </c>
      <c r="G67" s="64">
        <v>521056</v>
      </c>
      <c r="H67" s="64">
        <v>1135340</v>
      </c>
      <c r="I67" s="65" t="s">
        <v>348</v>
      </c>
      <c r="J67" s="65"/>
      <c r="K67" s="65"/>
      <c r="L67" s="60">
        <v>1999</v>
      </c>
      <c r="M67" s="9" t="s">
        <v>348</v>
      </c>
      <c r="N67" s="66"/>
      <c r="O67" s="40">
        <v>17965</v>
      </c>
      <c r="P67" s="40">
        <v>21779</v>
      </c>
      <c r="Q67" s="67" t="s">
        <v>340</v>
      </c>
      <c r="R67" s="67"/>
      <c r="S67" s="67"/>
      <c r="T67" s="65" t="s">
        <v>340</v>
      </c>
      <c r="U67" s="65" t="s">
        <v>340</v>
      </c>
      <c r="V67" s="68"/>
      <c r="W67" s="65" t="s">
        <v>340</v>
      </c>
      <c r="X67" s="65"/>
      <c r="Y67" s="65"/>
      <c r="Z67" s="68"/>
      <c r="AA67" s="69">
        <v>2</v>
      </c>
      <c r="AB67" s="69">
        <v>53.36171624460909</v>
      </c>
      <c r="AC67" s="9">
        <v>3</v>
      </c>
      <c r="AD67" s="69">
        <v>36.84065022669468</v>
      </c>
      <c r="AE67" s="79">
        <v>1</v>
      </c>
      <c r="AF67" s="79" t="s">
        <v>340</v>
      </c>
      <c r="AG67" s="79"/>
      <c r="AH67" s="79"/>
      <c r="AI67" s="20"/>
      <c r="AJ67" s="20"/>
      <c r="AK67" s="20"/>
      <c r="AL67" s="20" t="s">
        <v>1501</v>
      </c>
      <c r="AM67" s="9" t="s">
        <v>340</v>
      </c>
      <c r="AN67" s="9" t="s">
        <v>340</v>
      </c>
      <c r="AO67" s="9" t="s">
        <v>340</v>
      </c>
      <c r="AP67" s="9">
        <v>0</v>
      </c>
      <c r="AQ67" s="9">
        <v>0</v>
      </c>
      <c r="AR67" s="80" t="s">
        <v>340</v>
      </c>
      <c r="AS67" s="80" t="s">
        <v>340</v>
      </c>
      <c r="AT67" s="80" t="s">
        <v>340</v>
      </c>
      <c r="AU67" s="80" t="s">
        <v>340</v>
      </c>
      <c r="AV67" s="80" t="s">
        <v>340</v>
      </c>
      <c r="AW67" s="80" t="s">
        <v>340</v>
      </c>
      <c r="AX67" s="80" t="s">
        <v>340</v>
      </c>
      <c r="AY67" s="70">
        <v>9.79763352869623</v>
      </c>
      <c r="AZ67" s="70">
        <v>53.36171624460909</v>
      </c>
      <c r="BA67" s="70">
        <v>0.03317483136127391</v>
      </c>
      <c r="BB67" s="70">
        <v>8.29923697887869</v>
      </c>
      <c r="BC67" s="70">
        <v>24.94194404511777</v>
      </c>
      <c r="BD67" s="70">
        <v>1.7527369235873052</v>
      </c>
      <c r="BE67" s="70">
        <v>1.8135574477496406</v>
      </c>
      <c r="BF67" s="71" t="s">
        <v>340</v>
      </c>
      <c r="BG67" s="71" t="s">
        <v>340</v>
      </c>
      <c r="BH67" s="71" t="s">
        <v>340</v>
      </c>
      <c r="BI67" s="71"/>
      <c r="BJ67" s="71" t="s">
        <v>340</v>
      </c>
      <c r="BK67" s="71" t="s">
        <v>340</v>
      </c>
      <c r="BL67" s="9">
        <v>8</v>
      </c>
      <c r="BM67" s="9" t="s">
        <v>340</v>
      </c>
      <c r="BN67" s="3" t="s">
        <v>1249</v>
      </c>
      <c r="BO67" s="20" t="s">
        <v>1501</v>
      </c>
      <c r="BP67" s="9"/>
      <c r="BQ67" s="9">
        <v>13</v>
      </c>
      <c r="BR67" s="9">
        <v>8</v>
      </c>
      <c r="BS67" s="9">
        <v>5</v>
      </c>
      <c r="BT67" s="9">
        <v>2</v>
      </c>
      <c r="BU67" s="9">
        <v>1</v>
      </c>
      <c r="BV67" s="9">
        <v>2</v>
      </c>
      <c r="BW67" s="9">
        <v>0</v>
      </c>
      <c r="BX67" s="9">
        <v>6</v>
      </c>
      <c r="BY67" s="9">
        <v>3</v>
      </c>
      <c r="BZ67" s="9">
        <v>2</v>
      </c>
      <c r="CA67" s="9">
        <v>1</v>
      </c>
      <c r="CB67" s="9">
        <v>0</v>
      </c>
      <c r="CC67" s="9" t="s">
        <v>340</v>
      </c>
      <c r="CD67" s="9" t="s">
        <v>340</v>
      </c>
      <c r="CE67" s="9">
        <v>2</v>
      </c>
      <c r="CF67" s="9" t="s">
        <v>340</v>
      </c>
      <c r="CG67" s="9">
        <v>0</v>
      </c>
      <c r="CH67" s="9">
        <v>0</v>
      </c>
      <c r="CI67" s="9">
        <v>0</v>
      </c>
      <c r="CJ67" s="72">
        <v>5528</v>
      </c>
      <c r="CK67" s="72">
        <v>98</v>
      </c>
      <c r="CL67" s="79" t="s">
        <v>747</v>
      </c>
      <c r="CM67" s="22" t="s">
        <v>1564</v>
      </c>
      <c r="CN67" s="9"/>
      <c r="CO67" s="9"/>
      <c r="CP67" s="73" t="s">
        <v>340</v>
      </c>
      <c r="CQ67" s="74" t="s">
        <v>340</v>
      </c>
      <c r="CR67" s="25"/>
      <c r="CS67" s="25"/>
      <c r="CT67" s="71"/>
      <c r="CU67" s="9" t="s">
        <v>1545</v>
      </c>
      <c r="CV67" s="9">
        <v>1</v>
      </c>
      <c r="CW67" s="9">
        <v>1</v>
      </c>
      <c r="CX67" s="72" t="s">
        <v>747</v>
      </c>
      <c r="CY67" s="26" t="s">
        <v>1371</v>
      </c>
      <c r="CZ67" s="71"/>
      <c r="DA67" s="71"/>
      <c r="DB67" s="76"/>
      <c r="DC67" s="9"/>
      <c r="DD67" s="9" t="s">
        <v>340</v>
      </c>
      <c r="DE67" s="6">
        <v>1999</v>
      </c>
      <c r="DF67" s="5"/>
      <c r="DG67" s="5"/>
      <c r="DH67" s="5"/>
      <c r="DI67" s="5" t="s">
        <v>340</v>
      </c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>
        <v>49.98114812</v>
      </c>
      <c r="DV67" s="5"/>
      <c r="DW67" s="5"/>
      <c r="DX67" s="5"/>
      <c r="DY67" s="5"/>
      <c r="DZ67" s="5">
        <v>49.98114812</v>
      </c>
      <c r="EA67" s="5">
        <v>144.40285188</v>
      </c>
      <c r="EB67" s="5"/>
      <c r="EC67" s="5"/>
      <c r="ED67" s="5"/>
      <c r="EE67" s="5"/>
      <c r="EF67" s="5"/>
      <c r="EG67" s="5" t="e">
        <v>#REF!</v>
      </c>
      <c r="EH67" s="5">
        <v>64.8</v>
      </c>
      <c r="EI67" s="5"/>
      <c r="EJ67" s="5"/>
      <c r="EK67" s="5"/>
      <c r="EL67" s="5">
        <v>890.7</v>
      </c>
      <c r="EM67" s="5"/>
      <c r="EN67" s="5"/>
      <c r="EO67" s="5"/>
      <c r="EP67" s="5"/>
      <c r="EQ67" s="5"/>
      <c r="ER67" s="5"/>
      <c r="ES67" s="5">
        <v>955.5</v>
      </c>
      <c r="ET67" s="5"/>
      <c r="EU67" s="5"/>
      <c r="EV67" s="5"/>
      <c r="EW67" s="5"/>
      <c r="EX67" s="5">
        <v>345.042</v>
      </c>
      <c r="EY67" s="5">
        <v>213.68</v>
      </c>
      <c r="EZ67" s="5">
        <v>204.881</v>
      </c>
      <c r="FA67" s="5">
        <v>205.273</v>
      </c>
      <c r="FB67" s="5">
        <v>588.364</v>
      </c>
      <c r="FC67" s="5">
        <v>45</v>
      </c>
      <c r="FD67" s="77">
        <v>15.48114812</v>
      </c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</row>
    <row r="68" spans="1:252" ht="25.5" customHeight="1">
      <c r="A68" s="23" t="s">
        <v>537</v>
      </c>
      <c r="B68" s="9" t="s">
        <v>375</v>
      </c>
      <c r="C68" s="9" t="s">
        <v>163</v>
      </c>
      <c r="D68" s="9" t="s">
        <v>164</v>
      </c>
      <c r="E68" s="63" t="s">
        <v>1128</v>
      </c>
      <c r="F68" s="63" t="s">
        <v>1128</v>
      </c>
      <c r="G68" s="64">
        <v>551736</v>
      </c>
      <c r="H68" s="64">
        <v>1144642</v>
      </c>
      <c r="I68" s="65" t="s">
        <v>497</v>
      </c>
      <c r="J68" s="65"/>
      <c r="K68" s="65"/>
      <c r="L68" s="6"/>
      <c r="M68" s="9" t="s">
        <v>344</v>
      </c>
      <c r="N68" s="66"/>
      <c r="O68" s="40"/>
      <c r="P68" s="40">
        <f>1248+1046</f>
        <v>2294</v>
      </c>
      <c r="Q68" s="67" t="s">
        <v>340</v>
      </c>
      <c r="R68" s="67"/>
      <c r="S68" s="67"/>
      <c r="T68" s="9"/>
      <c r="U68" s="9" t="s">
        <v>340</v>
      </c>
      <c r="V68" s="68"/>
      <c r="W68" s="65"/>
      <c r="X68" s="65"/>
      <c r="Y68" s="65"/>
      <c r="Z68" s="68" t="s">
        <v>340</v>
      </c>
      <c r="AA68" s="69">
        <v>1</v>
      </c>
      <c r="AB68" s="69">
        <v>55.34391534391534</v>
      </c>
      <c r="AC68" s="9">
        <v>1</v>
      </c>
      <c r="AD68" s="69">
        <v>28.78306878306878</v>
      </c>
      <c r="AE68" s="24"/>
      <c r="AF68" s="83"/>
      <c r="AG68" s="74"/>
      <c r="AH68" s="74"/>
      <c r="AI68" s="20"/>
      <c r="AJ68" s="20"/>
      <c r="AK68" s="20"/>
      <c r="AL68" s="20"/>
      <c r="AM68" s="9">
        <v>0</v>
      </c>
      <c r="AN68" s="9" t="s">
        <v>340</v>
      </c>
      <c r="AO68" s="9" t="s">
        <v>340</v>
      </c>
      <c r="AP68" s="9">
        <v>0</v>
      </c>
      <c r="AQ68" s="9">
        <v>0</v>
      </c>
      <c r="AR68" s="80" t="s">
        <v>340</v>
      </c>
      <c r="AS68" s="80" t="s">
        <v>340</v>
      </c>
      <c r="AT68" s="80" t="s">
        <v>340</v>
      </c>
      <c r="AU68" s="80" t="s">
        <v>340</v>
      </c>
      <c r="AV68" s="80" t="s">
        <v>340</v>
      </c>
      <c r="AW68" s="80" t="s">
        <v>340</v>
      </c>
      <c r="AX68" s="80" t="s">
        <v>340</v>
      </c>
      <c r="AY68" s="70">
        <v>55.34391534391534</v>
      </c>
      <c r="AZ68" s="70">
        <v>15.873015873015872</v>
      </c>
      <c r="BA68" s="70">
        <v>0.10582010582010583</v>
      </c>
      <c r="BB68" s="70">
        <v>3.9153439153439153</v>
      </c>
      <c r="BC68" s="70">
        <v>22.645502645502646</v>
      </c>
      <c r="BD68" s="70">
        <v>1.7989417989417988</v>
      </c>
      <c r="BE68" s="70">
        <v>0.31746031746031744</v>
      </c>
      <c r="BF68" s="71" t="s">
        <v>340</v>
      </c>
      <c r="BG68" s="71" t="s">
        <v>340</v>
      </c>
      <c r="BH68" s="71" t="s">
        <v>340</v>
      </c>
      <c r="BI68" s="71"/>
      <c r="BJ68" s="71" t="s">
        <v>340</v>
      </c>
      <c r="BK68" s="71" t="s">
        <v>340</v>
      </c>
      <c r="BL68" s="84">
        <v>9</v>
      </c>
      <c r="BM68" s="9" t="s">
        <v>340</v>
      </c>
      <c r="BN68" s="3" t="s">
        <v>1216</v>
      </c>
      <c r="BO68" s="20" t="s">
        <v>1501</v>
      </c>
      <c r="BP68" s="9"/>
      <c r="BQ68" s="9">
        <v>13</v>
      </c>
      <c r="BR68" s="9">
        <v>9</v>
      </c>
      <c r="BS68" s="9">
        <v>4</v>
      </c>
      <c r="BT68" s="9">
        <v>1</v>
      </c>
      <c r="BU68" s="9">
        <v>3</v>
      </c>
      <c r="BV68" s="9">
        <v>1</v>
      </c>
      <c r="BW68" s="9">
        <v>0</v>
      </c>
      <c r="BX68" s="9">
        <v>4</v>
      </c>
      <c r="BY68" s="9">
        <v>6</v>
      </c>
      <c r="BZ68" s="9">
        <v>2</v>
      </c>
      <c r="CA68" s="9">
        <v>0</v>
      </c>
      <c r="CB68" s="9">
        <v>0</v>
      </c>
      <c r="CC68" s="9" t="s">
        <v>340</v>
      </c>
      <c r="CD68" s="9" t="s">
        <v>340</v>
      </c>
      <c r="CE68" s="9">
        <v>1</v>
      </c>
      <c r="CF68" s="9" t="s">
        <v>340</v>
      </c>
      <c r="CG68" s="9">
        <v>0</v>
      </c>
      <c r="CH68" s="9">
        <v>0</v>
      </c>
      <c r="CI68" s="9">
        <v>0</v>
      </c>
      <c r="CJ68" s="72">
        <v>5550</v>
      </c>
      <c r="CK68" s="72">
        <v>100</v>
      </c>
      <c r="CL68" s="24" t="s">
        <v>747</v>
      </c>
      <c r="CM68" s="21" t="s">
        <v>1564</v>
      </c>
      <c r="CN68" s="9"/>
      <c r="CO68" s="9"/>
      <c r="CP68" s="73"/>
      <c r="CQ68" s="74" t="s">
        <v>340</v>
      </c>
      <c r="CR68" s="25"/>
      <c r="CS68" s="25"/>
      <c r="CT68" s="71"/>
      <c r="CU68" s="9" t="s">
        <v>348</v>
      </c>
      <c r="CV68" s="9">
        <v>3</v>
      </c>
      <c r="CW68" s="9">
        <v>3</v>
      </c>
      <c r="CX68" s="75" t="s">
        <v>747</v>
      </c>
      <c r="CY68" s="26" t="s">
        <v>1391</v>
      </c>
      <c r="CZ68" s="71"/>
      <c r="DA68" s="71"/>
      <c r="DB68" s="76"/>
      <c r="DC68" s="9"/>
      <c r="DD68" s="9"/>
      <c r="DE68" s="6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>
        <v>91.387</v>
      </c>
      <c r="EM68" s="5">
        <v>749.327</v>
      </c>
      <c r="EN68" s="5"/>
      <c r="EO68" s="5"/>
      <c r="EP68" s="5"/>
      <c r="EQ68" s="5"/>
      <c r="ER68" s="5"/>
      <c r="ES68" s="5">
        <v>840.7139999999999</v>
      </c>
      <c r="ET68" s="5"/>
      <c r="EU68" s="5"/>
      <c r="EV68" s="5"/>
      <c r="EW68" s="5"/>
      <c r="EX68" s="5">
        <v>256.578</v>
      </c>
      <c r="EY68" s="5">
        <v>12</v>
      </c>
      <c r="EZ68" s="5"/>
      <c r="FA68" s="5">
        <v>12</v>
      </c>
      <c r="FB68" s="5">
        <v>12</v>
      </c>
      <c r="FC68" s="5"/>
      <c r="FD68" s="77">
        <v>84.714</v>
      </c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</row>
    <row r="69" spans="1:252" ht="12.75">
      <c r="A69" s="23" t="s">
        <v>493</v>
      </c>
      <c r="B69" s="9" t="s">
        <v>375</v>
      </c>
      <c r="C69" s="9" t="s">
        <v>1793</v>
      </c>
      <c r="D69" s="9" t="s">
        <v>1794</v>
      </c>
      <c r="E69" s="63" t="s">
        <v>855</v>
      </c>
      <c r="F69" s="63" t="s">
        <v>986</v>
      </c>
      <c r="G69" s="64">
        <v>510611</v>
      </c>
      <c r="H69" s="64">
        <v>1142228</v>
      </c>
      <c r="I69" s="65" t="s">
        <v>490</v>
      </c>
      <c r="J69" s="65"/>
      <c r="K69" s="65"/>
      <c r="L69" s="60"/>
      <c r="M69" s="9" t="s">
        <v>348</v>
      </c>
      <c r="N69" s="66"/>
      <c r="O69" s="40">
        <v>70288</v>
      </c>
      <c r="P69" s="40">
        <v>56270</v>
      </c>
      <c r="Q69" s="67" t="s">
        <v>340</v>
      </c>
      <c r="R69" s="67"/>
      <c r="S69" s="67"/>
      <c r="T69" s="9"/>
      <c r="U69" s="9"/>
      <c r="V69" s="68" t="s">
        <v>340</v>
      </c>
      <c r="W69" s="65" t="s">
        <v>340</v>
      </c>
      <c r="X69" s="65" t="s">
        <v>340</v>
      </c>
      <c r="Y69" s="65"/>
      <c r="Z69" s="68"/>
      <c r="AA69" s="69">
        <v>4</v>
      </c>
      <c r="AB69" s="69">
        <v>71.69357867067218</v>
      </c>
      <c r="AC69" s="9">
        <v>2</v>
      </c>
      <c r="AD69" s="69">
        <v>93.85467517837027</v>
      </c>
      <c r="AE69" s="24">
        <v>7</v>
      </c>
      <c r="AF69" s="83"/>
      <c r="AG69" s="74"/>
      <c r="AH69" s="74"/>
      <c r="AI69" s="20"/>
      <c r="AJ69" s="20"/>
      <c r="AK69" s="20"/>
      <c r="AL69" s="20" t="s">
        <v>1501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80" t="s">
        <v>340</v>
      </c>
      <c r="AS69" s="80" t="s">
        <v>340</v>
      </c>
      <c r="AT69" s="80" t="s">
        <v>340</v>
      </c>
      <c r="AU69" s="80" t="s">
        <v>340</v>
      </c>
      <c r="AV69" s="80" t="s">
        <v>340</v>
      </c>
      <c r="AW69" s="80" t="s">
        <v>340</v>
      </c>
      <c r="AX69" s="80" t="s">
        <v>340</v>
      </c>
      <c r="AY69" s="70">
        <v>0.668419076229816</v>
      </c>
      <c r="AZ69" s="70">
        <v>5.476905745399925</v>
      </c>
      <c r="BA69" s="70">
        <v>0.011265490048817123</v>
      </c>
      <c r="BB69" s="70">
        <v>71.69357867067218</v>
      </c>
      <c r="BC69" s="70">
        <v>21.438227562898987</v>
      </c>
      <c r="BD69" s="70">
        <v>0.4862936537739392</v>
      </c>
      <c r="BE69" s="70">
        <v>0.22530980097634246</v>
      </c>
      <c r="BF69" s="71" t="s">
        <v>340</v>
      </c>
      <c r="BG69" s="71" t="s">
        <v>340</v>
      </c>
      <c r="BH69" s="71" t="s">
        <v>340</v>
      </c>
      <c r="BI69" s="71"/>
      <c r="BJ69" s="71" t="s">
        <v>340</v>
      </c>
      <c r="BK69" s="71" t="s">
        <v>340</v>
      </c>
      <c r="BL69" s="84">
        <v>6</v>
      </c>
      <c r="BM69" s="9" t="s">
        <v>340</v>
      </c>
      <c r="BN69" s="3" t="s">
        <v>1172</v>
      </c>
      <c r="BO69" s="20" t="s">
        <v>1501</v>
      </c>
      <c r="BP69" s="9"/>
      <c r="BQ69" s="9">
        <v>9</v>
      </c>
      <c r="BR69" s="9">
        <v>6</v>
      </c>
      <c r="BS69" s="9">
        <v>3</v>
      </c>
      <c r="BT69" s="9">
        <v>2</v>
      </c>
      <c r="BU69" s="9">
        <v>1</v>
      </c>
      <c r="BV69" s="9">
        <v>2</v>
      </c>
      <c r="BW69" s="9">
        <v>0</v>
      </c>
      <c r="BX69" s="9">
        <v>7</v>
      </c>
      <c r="BY69" s="9">
        <v>4</v>
      </c>
      <c r="BZ69" s="9">
        <v>2</v>
      </c>
      <c r="CA69" s="9">
        <v>3</v>
      </c>
      <c r="CB69" s="9">
        <v>0</v>
      </c>
      <c r="CC69" s="9" t="s">
        <v>340</v>
      </c>
      <c r="CD69" s="9" t="s">
        <v>340</v>
      </c>
      <c r="CE69" s="9">
        <v>2</v>
      </c>
      <c r="CF69" s="9" t="s">
        <v>340</v>
      </c>
      <c r="CG69" s="9">
        <v>0</v>
      </c>
      <c r="CH69" s="9">
        <v>0</v>
      </c>
      <c r="CI69" s="9">
        <v>0</v>
      </c>
      <c r="CJ69" s="72">
        <v>3400</v>
      </c>
      <c r="CK69" s="72">
        <v>100</v>
      </c>
      <c r="CL69" s="24">
        <v>0</v>
      </c>
      <c r="CM69" s="21" t="s">
        <v>1685</v>
      </c>
      <c r="CN69" s="9" t="s">
        <v>340</v>
      </c>
      <c r="CO69" s="9"/>
      <c r="CP69" s="73"/>
      <c r="CQ69" s="74" t="s">
        <v>340</v>
      </c>
      <c r="CR69" s="25"/>
      <c r="CS69" s="25"/>
      <c r="CT69" s="71"/>
      <c r="CU69" s="9" t="s">
        <v>1545</v>
      </c>
      <c r="CV69" s="9">
        <v>4</v>
      </c>
      <c r="CW69" s="9">
        <v>1</v>
      </c>
      <c r="CX69" s="75"/>
      <c r="CY69" s="26" t="s">
        <v>1374</v>
      </c>
      <c r="CZ69" s="71"/>
      <c r="DA69" s="71"/>
      <c r="DB69" s="76"/>
      <c r="DC69" s="9"/>
      <c r="DD69" s="9"/>
      <c r="DE69" s="6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77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</row>
    <row r="70" spans="1:252" ht="12.75">
      <c r="A70" s="23" t="s">
        <v>513</v>
      </c>
      <c r="B70" s="9" t="s">
        <v>375</v>
      </c>
      <c r="C70" s="9" t="s">
        <v>1772</v>
      </c>
      <c r="D70" s="9" t="s">
        <v>182</v>
      </c>
      <c r="E70" s="63" t="s">
        <v>1138</v>
      </c>
      <c r="F70" s="63" t="s">
        <v>1138</v>
      </c>
      <c r="G70" s="64">
        <v>532121</v>
      </c>
      <c r="H70" s="64">
        <v>1104926</v>
      </c>
      <c r="I70" s="65" t="s">
        <v>497</v>
      </c>
      <c r="J70" s="65"/>
      <c r="K70" s="65"/>
      <c r="L70" s="6"/>
      <c r="M70" s="9" t="s">
        <v>348</v>
      </c>
      <c r="N70" s="66"/>
      <c r="O70" s="40"/>
      <c r="P70" s="40">
        <f>269+17</f>
        <v>286</v>
      </c>
      <c r="Q70" s="67"/>
      <c r="R70" s="67"/>
      <c r="S70" s="67"/>
      <c r="T70" s="9"/>
      <c r="U70" s="9"/>
      <c r="V70" s="68"/>
      <c r="W70" s="65"/>
      <c r="X70" s="65"/>
      <c r="Y70" s="65"/>
      <c r="Z70" s="68" t="s">
        <v>340</v>
      </c>
      <c r="AA70" s="85">
        <v>1</v>
      </c>
      <c r="AB70" s="69">
        <v>52.94117647058824</v>
      </c>
      <c r="AC70" s="9">
        <v>1</v>
      </c>
      <c r="AD70" s="69">
        <v>29.411764705882355</v>
      </c>
      <c r="AE70" s="24"/>
      <c r="AF70" s="83"/>
      <c r="AG70" s="74"/>
      <c r="AH70" s="74"/>
      <c r="AI70" s="20"/>
      <c r="AJ70" s="20"/>
      <c r="AK70" s="20"/>
      <c r="AL70" s="20"/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 t="s">
        <v>340</v>
      </c>
      <c r="AS70" s="9" t="s">
        <v>340</v>
      </c>
      <c r="AT70" s="9">
        <v>0</v>
      </c>
      <c r="AU70" s="9">
        <v>0</v>
      </c>
      <c r="AV70" s="9" t="s">
        <v>340</v>
      </c>
      <c r="AW70" s="9" t="s">
        <v>340</v>
      </c>
      <c r="AX70" s="9">
        <v>0</v>
      </c>
      <c r="AY70" s="70">
        <v>52.94117647058824</v>
      </c>
      <c r="AZ70" s="70">
        <v>17.647058823529413</v>
      </c>
      <c r="BA70" s="70">
        <v>0</v>
      </c>
      <c r="BB70" s="70">
        <v>0</v>
      </c>
      <c r="BC70" s="70">
        <v>11.76470588235294</v>
      </c>
      <c r="BD70" s="70">
        <v>17.647058823529413</v>
      </c>
      <c r="BE70" s="70">
        <v>0</v>
      </c>
      <c r="BF70" s="71" t="s">
        <v>340</v>
      </c>
      <c r="BG70" s="71"/>
      <c r="BH70" s="71"/>
      <c r="BI70" s="71"/>
      <c r="BJ70" s="71"/>
      <c r="BK70" s="71" t="s">
        <v>340</v>
      </c>
      <c r="BL70" s="84"/>
      <c r="BM70" s="9" t="s">
        <v>340</v>
      </c>
      <c r="BN70" s="3" t="s">
        <v>1350</v>
      </c>
      <c r="BO70" s="20" t="s">
        <v>1501</v>
      </c>
      <c r="BP70" s="9"/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 t="s">
        <v>340</v>
      </c>
      <c r="CD70" s="9" t="s">
        <v>340</v>
      </c>
      <c r="CE70" s="9">
        <v>1</v>
      </c>
      <c r="CF70" s="9" t="s">
        <v>340</v>
      </c>
      <c r="CG70" s="9">
        <v>0</v>
      </c>
      <c r="CH70" s="9">
        <v>0</v>
      </c>
      <c r="CI70" s="9">
        <v>0</v>
      </c>
      <c r="CJ70" s="72">
        <v>3300</v>
      </c>
      <c r="CK70" s="72">
        <v>75</v>
      </c>
      <c r="CL70" s="24">
        <v>0</v>
      </c>
      <c r="CM70" s="21" t="s">
        <v>1685</v>
      </c>
      <c r="CN70" s="9"/>
      <c r="CO70" s="9"/>
      <c r="CP70" s="73"/>
      <c r="CQ70" s="74" t="s">
        <v>340</v>
      </c>
      <c r="CR70" s="25"/>
      <c r="CS70" s="25"/>
      <c r="CT70" s="71"/>
      <c r="CU70" s="9" t="s">
        <v>348</v>
      </c>
      <c r="CV70" s="9"/>
      <c r="CW70" s="9">
        <v>3</v>
      </c>
      <c r="CX70" s="75"/>
      <c r="CY70" s="26" t="s">
        <v>1379</v>
      </c>
      <c r="CZ70" s="71"/>
      <c r="DA70" s="71"/>
      <c r="DB70" s="76"/>
      <c r="DC70" s="9"/>
      <c r="DD70" s="9"/>
      <c r="DE70" s="6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>
        <v>45.381</v>
      </c>
      <c r="EY70" s="5">
        <v>12.507</v>
      </c>
      <c r="EZ70" s="5">
        <v>17.384</v>
      </c>
      <c r="FA70" s="5">
        <v>18.227</v>
      </c>
      <c r="FB70" s="5">
        <v>30.657</v>
      </c>
      <c r="FC70" s="5"/>
      <c r="FD70" s="77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</row>
    <row r="71" spans="1:252" ht="25.5">
      <c r="A71" s="23" t="s">
        <v>489</v>
      </c>
      <c r="B71" s="9" t="s">
        <v>375</v>
      </c>
      <c r="C71" s="9" t="s">
        <v>1772</v>
      </c>
      <c r="D71" s="9" t="s">
        <v>1798</v>
      </c>
      <c r="E71" s="63" t="s">
        <v>988</v>
      </c>
      <c r="F71" s="63" t="s">
        <v>988</v>
      </c>
      <c r="G71" s="64">
        <v>534003</v>
      </c>
      <c r="H71" s="64">
        <v>1135116</v>
      </c>
      <c r="I71" s="65" t="s">
        <v>490</v>
      </c>
      <c r="J71" s="65"/>
      <c r="K71" s="65"/>
      <c r="L71" s="60"/>
      <c r="M71" s="9" t="s">
        <v>348</v>
      </c>
      <c r="N71" s="66"/>
      <c r="O71" s="40">
        <v>48495</v>
      </c>
      <c r="P71" s="40">
        <v>19543</v>
      </c>
      <c r="Q71" s="67" t="s">
        <v>340</v>
      </c>
      <c r="R71" s="67"/>
      <c r="S71" s="67"/>
      <c r="T71" s="9"/>
      <c r="U71" s="9"/>
      <c r="V71" s="68"/>
      <c r="W71" s="65" t="s">
        <v>340</v>
      </c>
      <c r="X71" s="65" t="s">
        <v>340</v>
      </c>
      <c r="Y71" s="65" t="s">
        <v>340</v>
      </c>
      <c r="Z71" s="68"/>
      <c r="AA71" s="69">
        <v>4</v>
      </c>
      <c r="AB71" s="69">
        <v>68.1967213114754</v>
      </c>
      <c r="AC71" s="9">
        <v>2</v>
      </c>
      <c r="AD71" s="69">
        <v>82.62295081967211</v>
      </c>
      <c r="AE71" s="25">
        <v>1</v>
      </c>
      <c r="AF71" s="74"/>
      <c r="AG71" s="74"/>
      <c r="AH71" s="74"/>
      <c r="AI71" s="20"/>
      <c r="AJ71" s="20"/>
      <c r="AK71" s="20"/>
      <c r="AL71" s="20" t="s">
        <v>1501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80" t="s">
        <v>340</v>
      </c>
      <c r="AS71" s="80" t="s">
        <v>340</v>
      </c>
      <c r="AT71" s="80">
        <v>0</v>
      </c>
      <c r="AU71" s="80" t="s">
        <v>340</v>
      </c>
      <c r="AV71" s="80" t="s">
        <v>340</v>
      </c>
      <c r="AW71" s="80" t="s">
        <v>340</v>
      </c>
      <c r="AX71" s="80" t="s">
        <v>340</v>
      </c>
      <c r="AY71" s="70">
        <v>14.863387978142075</v>
      </c>
      <c r="AZ71" s="70">
        <v>2.5136612021857925</v>
      </c>
      <c r="BA71" s="70">
        <v>0</v>
      </c>
      <c r="BB71" s="70">
        <v>68.1967213114754</v>
      </c>
      <c r="BC71" s="70">
        <v>13.224043715846994</v>
      </c>
      <c r="BD71" s="70">
        <v>0.9836065573770493</v>
      </c>
      <c r="BE71" s="70">
        <v>0.2185792349726776</v>
      </c>
      <c r="BF71" s="71" t="s">
        <v>340</v>
      </c>
      <c r="BG71" s="71"/>
      <c r="BH71" s="71" t="s">
        <v>340</v>
      </c>
      <c r="BI71" s="71"/>
      <c r="BJ71" s="71"/>
      <c r="BK71" s="71" t="s">
        <v>340</v>
      </c>
      <c r="BL71" s="84">
        <v>10</v>
      </c>
      <c r="BM71" s="9" t="s">
        <v>340</v>
      </c>
      <c r="BN71" s="3" t="s">
        <v>1208</v>
      </c>
      <c r="BO71" s="20" t="s">
        <v>1501</v>
      </c>
      <c r="BP71" s="9"/>
      <c r="BQ71" s="9">
        <v>16</v>
      </c>
      <c r="BR71" s="9">
        <v>10</v>
      </c>
      <c r="BS71" s="9">
        <v>6</v>
      </c>
      <c r="BT71" s="9">
        <v>2</v>
      </c>
      <c r="BU71" s="9">
        <v>0</v>
      </c>
      <c r="BV71" s="9">
        <v>2</v>
      </c>
      <c r="BW71" s="9">
        <v>0</v>
      </c>
      <c r="BX71" s="9">
        <v>3</v>
      </c>
      <c r="BY71" s="9">
        <v>3</v>
      </c>
      <c r="BZ71" s="9">
        <v>3</v>
      </c>
      <c r="CA71" s="9">
        <v>0</v>
      </c>
      <c r="CB71" s="9">
        <v>0</v>
      </c>
      <c r="CC71" s="9" t="s">
        <v>340</v>
      </c>
      <c r="CD71" s="9" t="s">
        <v>340</v>
      </c>
      <c r="CE71" s="9">
        <v>2</v>
      </c>
      <c r="CF71" s="9" t="s">
        <v>340</v>
      </c>
      <c r="CG71" s="9">
        <v>0</v>
      </c>
      <c r="CH71" s="9">
        <v>0</v>
      </c>
      <c r="CI71" s="9">
        <v>0</v>
      </c>
      <c r="CJ71" s="72">
        <v>3500</v>
      </c>
      <c r="CK71" s="72">
        <v>100</v>
      </c>
      <c r="CL71" s="24">
        <v>0</v>
      </c>
      <c r="CM71" s="21" t="s">
        <v>1685</v>
      </c>
      <c r="CN71" s="9" t="s">
        <v>340</v>
      </c>
      <c r="CO71" s="9"/>
      <c r="CP71" s="73"/>
      <c r="CQ71" s="74" t="s">
        <v>340</v>
      </c>
      <c r="CR71" s="25"/>
      <c r="CS71" s="25"/>
      <c r="CT71" s="71"/>
      <c r="CU71" s="9" t="s">
        <v>1545</v>
      </c>
      <c r="CV71" s="9">
        <v>4</v>
      </c>
      <c r="CW71" s="9">
        <v>1</v>
      </c>
      <c r="CX71" s="75"/>
      <c r="CY71" s="26" t="s">
        <v>788</v>
      </c>
      <c r="CZ71" s="71"/>
      <c r="DA71" s="71"/>
      <c r="DB71" s="76"/>
      <c r="DC71" s="9"/>
      <c r="DD71" s="9"/>
      <c r="DE71" s="6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77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</row>
    <row r="72" spans="1:252" ht="25.5" customHeight="1">
      <c r="A72" s="111" t="s">
        <v>506</v>
      </c>
      <c r="B72" s="112" t="s">
        <v>375</v>
      </c>
      <c r="C72" s="112" t="s">
        <v>1772</v>
      </c>
      <c r="D72" s="112" t="s">
        <v>187</v>
      </c>
      <c r="E72" s="113" t="s">
        <v>1143</v>
      </c>
      <c r="F72" s="113" t="s">
        <v>1143</v>
      </c>
      <c r="G72" s="114">
        <v>525754</v>
      </c>
      <c r="H72" s="114">
        <v>1132440</v>
      </c>
      <c r="I72" s="115" t="s">
        <v>497</v>
      </c>
      <c r="J72" s="115"/>
      <c r="K72" s="115"/>
      <c r="L72" s="116"/>
      <c r="M72" s="112" t="s">
        <v>348</v>
      </c>
      <c r="N72" s="117"/>
      <c r="O72" s="118"/>
      <c r="P72" s="118"/>
      <c r="Q72" s="119"/>
      <c r="R72" s="119"/>
      <c r="S72" s="119"/>
      <c r="T72" s="115"/>
      <c r="U72" s="115"/>
      <c r="V72" s="120"/>
      <c r="W72" s="115"/>
      <c r="X72" s="115"/>
      <c r="Y72" s="115"/>
      <c r="Z72" s="120" t="s">
        <v>340</v>
      </c>
      <c r="AA72" s="121"/>
      <c r="AB72" s="121"/>
      <c r="AC72" s="112">
        <v>1</v>
      </c>
      <c r="AD72" s="121"/>
      <c r="AE72" s="122">
        <v>1</v>
      </c>
      <c r="AF72" s="122"/>
      <c r="AG72" s="122"/>
      <c r="AH72" s="122"/>
      <c r="AI72" s="123"/>
      <c r="AJ72" s="123"/>
      <c r="AK72" s="123"/>
      <c r="AL72" s="123"/>
      <c r="AM72" s="112">
        <v>0</v>
      </c>
      <c r="AN72" s="112">
        <v>0</v>
      </c>
      <c r="AO72" s="112">
        <v>0</v>
      </c>
      <c r="AP72" s="112">
        <v>0</v>
      </c>
      <c r="AQ72" s="112">
        <v>0</v>
      </c>
      <c r="AR72" s="124">
        <v>0</v>
      </c>
      <c r="AS72" s="124">
        <v>0</v>
      </c>
      <c r="AT72" s="124">
        <v>0</v>
      </c>
      <c r="AU72" s="124">
        <v>0</v>
      </c>
      <c r="AV72" s="124">
        <v>0</v>
      </c>
      <c r="AW72" s="124">
        <v>0</v>
      </c>
      <c r="AX72" s="124">
        <v>0</v>
      </c>
      <c r="AY72" s="125">
        <v>0</v>
      </c>
      <c r="AZ72" s="125">
        <v>0</v>
      </c>
      <c r="BA72" s="125">
        <v>0</v>
      </c>
      <c r="BB72" s="125">
        <v>0</v>
      </c>
      <c r="BC72" s="125">
        <v>0</v>
      </c>
      <c r="BD72" s="125">
        <v>0</v>
      </c>
      <c r="BE72" s="125">
        <v>0</v>
      </c>
      <c r="BF72" s="126"/>
      <c r="BG72" s="126"/>
      <c r="BH72" s="126"/>
      <c r="BI72" s="126"/>
      <c r="BJ72" s="126"/>
      <c r="BK72" s="126"/>
      <c r="BL72" s="112"/>
      <c r="BM72" s="112" t="s">
        <v>340</v>
      </c>
      <c r="BN72" s="127" t="s">
        <v>1168</v>
      </c>
      <c r="BO72" s="123" t="s">
        <v>1501</v>
      </c>
      <c r="BP72" s="112"/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112">
        <v>0</v>
      </c>
      <c r="BY72" s="112">
        <v>0</v>
      </c>
      <c r="BZ72" s="112">
        <v>0</v>
      </c>
      <c r="CA72" s="112">
        <v>0</v>
      </c>
      <c r="CB72" s="112">
        <v>0</v>
      </c>
      <c r="CC72" s="112" t="s">
        <v>340</v>
      </c>
      <c r="CD72" s="112" t="s">
        <v>340</v>
      </c>
      <c r="CE72" s="112">
        <v>1</v>
      </c>
      <c r="CF72" s="112" t="s">
        <v>340</v>
      </c>
      <c r="CG72" s="112">
        <v>0</v>
      </c>
      <c r="CH72" s="112">
        <v>0</v>
      </c>
      <c r="CI72" s="112">
        <v>0</v>
      </c>
      <c r="CJ72" s="128">
        <v>3876</v>
      </c>
      <c r="CK72" s="128">
        <v>100</v>
      </c>
      <c r="CL72" s="129" t="s">
        <v>849</v>
      </c>
      <c r="CM72" s="130" t="s">
        <v>1579</v>
      </c>
      <c r="CN72" s="112"/>
      <c r="CO72" s="112"/>
      <c r="CP72" s="131"/>
      <c r="CQ72" s="132" t="s">
        <v>340</v>
      </c>
      <c r="CR72" s="133"/>
      <c r="CS72" s="133"/>
      <c r="CT72" s="126"/>
      <c r="CU72" s="112" t="s">
        <v>348</v>
      </c>
      <c r="CV72" s="112"/>
      <c r="CW72" s="112">
        <v>3</v>
      </c>
      <c r="CX72" s="128" t="s">
        <v>849</v>
      </c>
      <c r="CY72" s="134"/>
      <c r="CZ72" s="126"/>
      <c r="DA72" s="126"/>
      <c r="DB72" s="135"/>
      <c r="DC72" s="112"/>
      <c r="DD72" s="112"/>
      <c r="DE72" s="136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>
        <v>2.265</v>
      </c>
      <c r="DW72" s="137"/>
      <c r="DX72" s="137"/>
      <c r="DY72" s="137"/>
      <c r="DZ72" s="137">
        <v>2.265</v>
      </c>
      <c r="EA72" s="137"/>
      <c r="EB72" s="137">
        <v>5.007</v>
      </c>
      <c r="EC72" s="137"/>
      <c r="ED72" s="137"/>
      <c r="EE72" s="137"/>
      <c r="EF72" s="137">
        <v>5.007</v>
      </c>
      <c r="EG72" s="137">
        <v>2.265</v>
      </c>
      <c r="EH72" s="137">
        <v>56.3</v>
      </c>
      <c r="EI72" s="137"/>
      <c r="EJ72" s="137"/>
      <c r="EK72" s="137"/>
      <c r="EL72" s="137"/>
      <c r="EM72" s="137"/>
      <c r="EN72" s="137">
        <v>36.299</v>
      </c>
      <c r="EO72" s="137"/>
      <c r="EP72" s="137"/>
      <c r="EQ72" s="137"/>
      <c r="ER72" s="137"/>
      <c r="ES72" s="137">
        <v>92.59899999999999</v>
      </c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8">
        <v>99.871</v>
      </c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</row>
    <row r="73" spans="1:252" ht="25.5">
      <c r="A73" s="23" t="s">
        <v>686</v>
      </c>
      <c r="B73" s="9" t="s">
        <v>360</v>
      </c>
      <c r="C73" s="9" t="s">
        <v>1968</v>
      </c>
      <c r="D73" s="9" t="s">
        <v>1969</v>
      </c>
      <c r="E73" s="63" t="s">
        <v>985</v>
      </c>
      <c r="F73" s="63" t="s">
        <v>985</v>
      </c>
      <c r="G73" s="64">
        <v>555031</v>
      </c>
      <c r="H73" s="64">
        <v>1082503</v>
      </c>
      <c r="I73" s="65" t="s">
        <v>497</v>
      </c>
      <c r="J73" s="65"/>
      <c r="K73" s="65"/>
      <c r="L73" s="60"/>
      <c r="M73" s="9" t="s">
        <v>344</v>
      </c>
      <c r="N73" s="66"/>
      <c r="O73" s="40">
        <v>183</v>
      </c>
      <c r="P73" s="40">
        <v>4889</v>
      </c>
      <c r="Q73" s="67"/>
      <c r="R73" s="67"/>
      <c r="S73" s="67"/>
      <c r="T73" s="65"/>
      <c r="U73" s="65"/>
      <c r="V73" s="68"/>
      <c r="W73" s="65"/>
      <c r="X73" s="65"/>
      <c r="Y73" s="65"/>
      <c r="Z73" s="68" t="s">
        <v>340</v>
      </c>
      <c r="AA73" s="69">
        <v>2</v>
      </c>
      <c r="AB73" s="69">
        <v>46.510067114093964</v>
      </c>
      <c r="AC73" s="9">
        <v>3</v>
      </c>
      <c r="AD73" s="69">
        <v>20.604026845637584</v>
      </c>
      <c r="AE73" s="79"/>
      <c r="AF73" s="79" t="s">
        <v>340</v>
      </c>
      <c r="AG73" s="79"/>
      <c r="AH73" s="79" t="s">
        <v>340</v>
      </c>
      <c r="AI73" s="20"/>
      <c r="AJ73" s="20"/>
      <c r="AK73" s="20"/>
      <c r="AL73" s="20" t="s">
        <v>1501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80" t="s">
        <v>340</v>
      </c>
      <c r="AS73" s="80" t="s">
        <v>340</v>
      </c>
      <c r="AT73" s="80">
        <v>0</v>
      </c>
      <c r="AU73" s="80" t="s">
        <v>340</v>
      </c>
      <c r="AV73" s="80" t="s">
        <v>340</v>
      </c>
      <c r="AW73" s="80" t="s">
        <v>340</v>
      </c>
      <c r="AX73" s="80" t="s">
        <v>340</v>
      </c>
      <c r="AY73" s="70">
        <v>32.88590604026846</v>
      </c>
      <c r="AZ73" s="70">
        <v>46.510067114093964</v>
      </c>
      <c r="BA73" s="70">
        <v>0</v>
      </c>
      <c r="BB73" s="70">
        <v>2.8523489932885906</v>
      </c>
      <c r="BC73" s="70">
        <v>2.4496644295302015</v>
      </c>
      <c r="BD73" s="70">
        <v>12.114093959731544</v>
      </c>
      <c r="BE73" s="70">
        <v>3.1879194630872485</v>
      </c>
      <c r="BF73" s="71" t="s">
        <v>340</v>
      </c>
      <c r="BG73" s="71" t="s">
        <v>340</v>
      </c>
      <c r="BH73" s="71" t="s">
        <v>340</v>
      </c>
      <c r="BI73" s="71"/>
      <c r="BJ73" s="71" t="s">
        <v>340</v>
      </c>
      <c r="BK73" s="71" t="s">
        <v>340</v>
      </c>
      <c r="BL73" s="9"/>
      <c r="BM73" s="9" t="s">
        <v>340</v>
      </c>
      <c r="BN73" s="3" t="s">
        <v>1147</v>
      </c>
      <c r="BO73" s="20" t="s">
        <v>1501</v>
      </c>
      <c r="BP73" s="9"/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5</v>
      </c>
      <c r="BY73" s="9">
        <v>7</v>
      </c>
      <c r="BZ73" s="9">
        <v>4</v>
      </c>
      <c r="CA73" s="9">
        <v>1</v>
      </c>
      <c r="CB73" s="9">
        <v>0</v>
      </c>
      <c r="CC73" s="9" t="s">
        <v>340</v>
      </c>
      <c r="CD73" s="9" t="s">
        <v>340</v>
      </c>
      <c r="CE73" s="9">
        <v>2</v>
      </c>
      <c r="CF73" s="9" t="s">
        <v>340</v>
      </c>
      <c r="CG73" s="9">
        <v>0</v>
      </c>
      <c r="CH73" s="9">
        <v>0</v>
      </c>
      <c r="CI73" s="9">
        <v>0</v>
      </c>
      <c r="CJ73" s="72">
        <v>5003</v>
      </c>
      <c r="CK73" s="72">
        <v>98</v>
      </c>
      <c r="CL73" s="24">
        <v>0</v>
      </c>
      <c r="CM73" s="22" t="s">
        <v>1586</v>
      </c>
      <c r="CN73" s="9"/>
      <c r="CO73" s="9"/>
      <c r="CP73" s="81"/>
      <c r="CQ73" s="74" t="s">
        <v>340</v>
      </c>
      <c r="CR73" s="25"/>
      <c r="CS73" s="25"/>
      <c r="CT73" s="71"/>
      <c r="CU73" s="9" t="s">
        <v>348</v>
      </c>
      <c r="CV73" s="9">
        <v>1</v>
      </c>
      <c r="CW73" s="9">
        <v>5</v>
      </c>
      <c r="CX73" s="72"/>
      <c r="CY73" s="2" t="s">
        <v>747</v>
      </c>
      <c r="CZ73" s="71"/>
      <c r="DA73" s="71"/>
      <c r="DB73" s="76"/>
      <c r="DC73" s="9"/>
      <c r="DD73" s="9"/>
      <c r="DE73" s="6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>
        <v>137.46329</v>
      </c>
      <c r="EJ73" s="5">
        <v>132.09838</v>
      </c>
      <c r="EK73" s="5">
        <v>114.121</v>
      </c>
      <c r="EL73" s="5">
        <v>135.476</v>
      </c>
      <c r="EM73" s="5">
        <v>108.936</v>
      </c>
      <c r="EN73" s="5">
        <v>113.136</v>
      </c>
      <c r="EO73" s="5">
        <v>138.235</v>
      </c>
      <c r="EP73" s="5">
        <v>136.233</v>
      </c>
      <c r="EQ73" s="5">
        <v>165.147</v>
      </c>
      <c r="ER73" s="5"/>
      <c r="ES73" s="5">
        <v>1180.84567</v>
      </c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77">
        <v>118.84567</v>
      </c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</row>
    <row r="74" spans="1:252" ht="25.5">
      <c r="A74" s="23" t="s">
        <v>658</v>
      </c>
      <c r="B74" s="9" t="s">
        <v>360</v>
      </c>
      <c r="C74" s="9" t="s">
        <v>1932</v>
      </c>
      <c r="D74" s="9" t="s">
        <v>1933</v>
      </c>
      <c r="E74" s="63" t="s">
        <v>985</v>
      </c>
      <c r="F74" s="63" t="s">
        <v>985</v>
      </c>
      <c r="G74" s="64">
        <v>592004</v>
      </c>
      <c r="H74" s="64">
        <v>1071055</v>
      </c>
      <c r="I74" s="65" t="s">
        <v>497</v>
      </c>
      <c r="J74" s="65"/>
      <c r="K74" s="65"/>
      <c r="L74" s="60"/>
      <c r="M74" s="9" t="s">
        <v>344</v>
      </c>
      <c r="N74" s="82"/>
      <c r="O74" s="40"/>
      <c r="P74" s="40">
        <f>2078+2043</f>
        <v>4121</v>
      </c>
      <c r="Q74" s="67"/>
      <c r="R74" s="67"/>
      <c r="S74" s="67"/>
      <c r="T74" s="9" t="s">
        <v>340</v>
      </c>
      <c r="U74" s="9"/>
      <c r="V74" s="68"/>
      <c r="W74" s="65" t="s">
        <v>340</v>
      </c>
      <c r="X74" s="65"/>
      <c r="Y74" s="65" t="s">
        <v>340</v>
      </c>
      <c r="Z74" s="68"/>
      <c r="AA74" s="69">
        <v>1</v>
      </c>
      <c r="AB74" s="69">
        <v>96.71890303623898</v>
      </c>
      <c r="AC74" s="9">
        <v>2</v>
      </c>
      <c r="AD74" s="69">
        <v>2.693437806072478</v>
      </c>
      <c r="AE74" s="25"/>
      <c r="AF74" s="25" t="s">
        <v>340</v>
      </c>
      <c r="AG74" s="25"/>
      <c r="AH74" s="25"/>
      <c r="AI74" s="20"/>
      <c r="AJ74" s="20"/>
      <c r="AK74" s="20"/>
      <c r="AL74" s="20"/>
      <c r="AM74" s="9" t="s">
        <v>340</v>
      </c>
      <c r="AN74" s="9">
        <v>0</v>
      </c>
      <c r="AO74" s="9" t="s">
        <v>340</v>
      </c>
      <c r="AP74" s="9">
        <v>0</v>
      </c>
      <c r="AQ74" s="9">
        <v>0</v>
      </c>
      <c r="AR74" s="80" t="s">
        <v>340</v>
      </c>
      <c r="AS74" s="80" t="s">
        <v>340</v>
      </c>
      <c r="AT74" s="80">
        <v>0</v>
      </c>
      <c r="AU74" s="80">
        <v>0</v>
      </c>
      <c r="AV74" s="80" t="s">
        <v>340</v>
      </c>
      <c r="AW74" s="80" t="s">
        <v>340</v>
      </c>
      <c r="AX74" s="80">
        <v>0</v>
      </c>
      <c r="AY74" s="70">
        <v>96.71890303623898</v>
      </c>
      <c r="AZ74" s="70">
        <v>0.5876591576885406</v>
      </c>
      <c r="BA74" s="70">
        <v>0</v>
      </c>
      <c r="BB74" s="70">
        <v>0</v>
      </c>
      <c r="BC74" s="70">
        <v>0.14691478942213515</v>
      </c>
      <c r="BD74" s="70">
        <v>2.546523016650343</v>
      </c>
      <c r="BE74" s="70">
        <v>0</v>
      </c>
      <c r="BF74" s="71" t="s">
        <v>340</v>
      </c>
      <c r="BG74" s="71" t="s">
        <v>340</v>
      </c>
      <c r="BH74" s="71" t="s">
        <v>340</v>
      </c>
      <c r="BI74" s="71"/>
      <c r="BJ74" s="71" t="s">
        <v>340</v>
      </c>
      <c r="BK74" s="71" t="s">
        <v>340</v>
      </c>
      <c r="BL74" s="9">
        <v>2</v>
      </c>
      <c r="BM74" s="9" t="s">
        <v>340</v>
      </c>
      <c r="BN74" s="3" t="s">
        <v>1189</v>
      </c>
      <c r="BO74" s="20" t="s">
        <v>1502</v>
      </c>
      <c r="BP74" s="9"/>
      <c r="BQ74" s="9">
        <v>3</v>
      </c>
      <c r="BR74" s="9">
        <v>2</v>
      </c>
      <c r="BS74" s="9">
        <v>1</v>
      </c>
      <c r="BT74" s="9">
        <v>0</v>
      </c>
      <c r="BU74" s="9">
        <v>1</v>
      </c>
      <c r="BV74" s="9">
        <v>0</v>
      </c>
      <c r="BW74" s="9">
        <v>0</v>
      </c>
      <c r="BX74" s="9">
        <v>3</v>
      </c>
      <c r="BY74" s="9">
        <v>1</v>
      </c>
      <c r="BZ74" s="9">
        <v>3</v>
      </c>
      <c r="CA74" s="9">
        <v>3</v>
      </c>
      <c r="CB74" s="9">
        <v>4</v>
      </c>
      <c r="CC74" s="9" t="s">
        <v>340</v>
      </c>
      <c r="CD74" s="9" t="s">
        <v>340</v>
      </c>
      <c r="CE74" s="9">
        <v>1</v>
      </c>
      <c r="CF74" s="9">
        <v>0</v>
      </c>
      <c r="CG74" s="9">
        <v>0</v>
      </c>
      <c r="CH74" s="9">
        <v>0</v>
      </c>
      <c r="CI74" s="9" t="s">
        <v>340</v>
      </c>
      <c r="CJ74" s="72">
        <v>3805</v>
      </c>
      <c r="CK74" s="72">
        <v>75</v>
      </c>
      <c r="CL74" s="79" t="s">
        <v>766</v>
      </c>
      <c r="CM74" s="22" t="s">
        <v>1579</v>
      </c>
      <c r="CN74" s="9"/>
      <c r="CO74" s="9"/>
      <c r="CP74" s="73"/>
      <c r="CQ74" s="74" t="s">
        <v>340</v>
      </c>
      <c r="CR74" s="25"/>
      <c r="CS74" s="25"/>
      <c r="CT74" s="71"/>
      <c r="CU74" s="9" t="s">
        <v>348</v>
      </c>
      <c r="CV74" s="9">
        <v>1</v>
      </c>
      <c r="CW74" s="9">
        <v>4</v>
      </c>
      <c r="CX74" s="75" t="s">
        <v>766</v>
      </c>
      <c r="CY74" s="26" t="s">
        <v>1387</v>
      </c>
      <c r="CZ74" s="71"/>
      <c r="DA74" s="71"/>
      <c r="DB74" s="76"/>
      <c r="DC74" s="9"/>
      <c r="DD74" s="9" t="s">
        <v>340</v>
      </c>
      <c r="DE74" s="6"/>
      <c r="DF74" s="5"/>
      <c r="DG74" s="5"/>
      <c r="DH74" s="5"/>
      <c r="DI74" s="5" t="s">
        <v>340</v>
      </c>
      <c r="DJ74" s="5"/>
      <c r="DK74" s="5"/>
      <c r="DL74" s="5"/>
      <c r="DM74" s="5">
        <v>323.3</v>
      </c>
      <c r="DN74" s="5">
        <v>1940.2</v>
      </c>
      <c r="DO74" s="5">
        <v>226.7</v>
      </c>
      <c r="DP74" s="5">
        <v>106.4</v>
      </c>
      <c r="DQ74" s="5"/>
      <c r="DR74" s="5"/>
      <c r="DS74" s="5"/>
      <c r="DT74" s="5">
        <v>2596.6</v>
      </c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>
        <v>2596.6</v>
      </c>
      <c r="EH74" s="5"/>
      <c r="EI74" s="5"/>
      <c r="EJ74" s="5"/>
      <c r="EK74" s="5"/>
      <c r="EL74" s="5"/>
      <c r="EM74" s="5">
        <v>102.289</v>
      </c>
      <c r="EN74" s="5">
        <v>138.22</v>
      </c>
      <c r="EO74" s="5">
        <v>146.17600000000002</v>
      </c>
      <c r="EP74" s="5">
        <v>109.312</v>
      </c>
      <c r="EQ74" s="5">
        <v>65.68900000000001</v>
      </c>
      <c r="ER74" s="5"/>
      <c r="ES74" s="5">
        <v>561.686</v>
      </c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77">
        <v>3158.286</v>
      </c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</row>
    <row r="75" spans="1:252" ht="25.5">
      <c r="A75" s="23" t="s">
        <v>369</v>
      </c>
      <c r="B75" s="9" t="s">
        <v>360</v>
      </c>
      <c r="C75" s="9" t="s">
        <v>1543</v>
      </c>
      <c r="D75" s="9" t="s">
        <v>1544</v>
      </c>
      <c r="E75" s="63" t="s">
        <v>862</v>
      </c>
      <c r="F75" s="63" t="s">
        <v>861</v>
      </c>
      <c r="G75" s="64">
        <v>521015</v>
      </c>
      <c r="H75" s="64">
        <v>1064159</v>
      </c>
      <c r="I75" s="65" t="s">
        <v>347</v>
      </c>
      <c r="J75" s="65" t="s">
        <v>340</v>
      </c>
      <c r="K75" s="65">
        <v>1</v>
      </c>
      <c r="L75" s="6"/>
      <c r="M75" s="9" t="s">
        <v>348</v>
      </c>
      <c r="N75" s="66">
        <v>689357</v>
      </c>
      <c r="O75" s="40">
        <v>24917</v>
      </c>
      <c r="P75" s="40">
        <v>51573</v>
      </c>
      <c r="Q75" s="67"/>
      <c r="R75" s="67">
        <v>1</v>
      </c>
      <c r="S75" s="67">
        <v>2</v>
      </c>
      <c r="T75" s="9" t="s">
        <v>340</v>
      </c>
      <c r="U75" s="9" t="s">
        <v>340</v>
      </c>
      <c r="V75" s="68" t="s">
        <v>340</v>
      </c>
      <c r="W75" s="65"/>
      <c r="X75" s="65" t="s">
        <v>340</v>
      </c>
      <c r="Y75" s="65" t="s">
        <v>340</v>
      </c>
      <c r="Z75" s="68"/>
      <c r="AA75" s="69">
        <v>1</v>
      </c>
      <c r="AB75" s="69">
        <v>53.5371907900368</v>
      </c>
      <c r="AC75" s="9">
        <v>3</v>
      </c>
      <c r="AD75" s="69">
        <v>23.84233501669092</v>
      </c>
      <c r="AE75" s="79">
        <v>4</v>
      </c>
      <c r="AF75" s="79" t="s">
        <v>340</v>
      </c>
      <c r="AG75" s="79"/>
      <c r="AH75" s="79"/>
      <c r="AI75" s="20"/>
      <c r="AJ75" s="20" t="s">
        <v>1502</v>
      </c>
      <c r="AK75" s="20"/>
      <c r="AL75" s="20"/>
      <c r="AM75" s="9" t="s">
        <v>340</v>
      </c>
      <c r="AN75" s="9" t="s">
        <v>340</v>
      </c>
      <c r="AO75" s="9" t="s">
        <v>340</v>
      </c>
      <c r="AP75" s="9" t="s">
        <v>340</v>
      </c>
      <c r="AQ75" s="9" t="s">
        <v>340</v>
      </c>
      <c r="AR75" s="80" t="s">
        <v>340</v>
      </c>
      <c r="AS75" s="80" t="s">
        <v>340</v>
      </c>
      <c r="AT75" s="80" t="s">
        <v>340</v>
      </c>
      <c r="AU75" s="80" t="s">
        <v>340</v>
      </c>
      <c r="AV75" s="80" t="s">
        <v>340</v>
      </c>
      <c r="AW75" s="80" t="s">
        <v>340</v>
      </c>
      <c r="AX75" s="80" t="s">
        <v>340</v>
      </c>
      <c r="AY75" s="70">
        <v>53.5371907900368</v>
      </c>
      <c r="AZ75" s="70">
        <v>22.620474193272276</v>
      </c>
      <c r="BA75" s="70">
        <v>0.021398613369853634</v>
      </c>
      <c r="BB75" s="70">
        <v>4.012240006847556</v>
      </c>
      <c r="BC75" s="70">
        <v>11.099460754943081</v>
      </c>
      <c r="BD75" s="70">
        <v>6.751262518188822</v>
      </c>
      <c r="BE75" s="70">
        <v>1.9579731233416073</v>
      </c>
      <c r="BF75" s="71" t="s">
        <v>340</v>
      </c>
      <c r="BG75" s="71" t="s">
        <v>340</v>
      </c>
      <c r="BH75" s="71" t="s">
        <v>340</v>
      </c>
      <c r="BI75" s="71" t="s">
        <v>340</v>
      </c>
      <c r="BJ75" s="71" t="s">
        <v>340</v>
      </c>
      <c r="BK75" s="71" t="s">
        <v>340</v>
      </c>
      <c r="BL75" s="9">
        <v>2</v>
      </c>
      <c r="BM75" s="9" t="s">
        <v>340</v>
      </c>
      <c r="BN75" s="3" t="s">
        <v>1246</v>
      </c>
      <c r="BO75" s="20" t="s">
        <v>1501</v>
      </c>
      <c r="BP75" s="9"/>
      <c r="BQ75" s="9">
        <v>3</v>
      </c>
      <c r="BR75" s="9">
        <v>2</v>
      </c>
      <c r="BS75" s="9">
        <v>1</v>
      </c>
      <c r="BT75" s="9">
        <v>0</v>
      </c>
      <c r="BU75" s="9">
        <v>0</v>
      </c>
      <c r="BV75" s="9">
        <v>1</v>
      </c>
      <c r="BW75" s="9">
        <v>1</v>
      </c>
      <c r="BX75" s="9">
        <v>6</v>
      </c>
      <c r="BY75" s="9">
        <v>2</v>
      </c>
      <c r="BZ75" s="9">
        <v>3</v>
      </c>
      <c r="CA75" s="9">
        <v>3</v>
      </c>
      <c r="CB75" s="9">
        <v>0</v>
      </c>
      <c r="CC75" s="9" t="s">
        <v>340</v>
      </c>
      <c r="CD75" s="9" t="s">
        <v>340</v>
      </c>
      <c r="CE75" s="9">
        <v>2</v>
      </c>
      <c r="CF75" s="9">
        <v>0</v>
      </c>
      <c r="CG75" s="9">
        <v>0</v>
      </c>
      <c r="CH75" s="9">
        <v>0</v>
      </c>
      <c r="CI75" s="9" t="s">
        <v>340</v>
      </c>
      <c r="CJ75" s="72">
        <v>8300</v>
      </c>
      <c r="CK75" s="72">
        <v>200</v>
      </c>
      <c r="CL75" s="79" t="s">
        <v>784</v>
      </c>
      <c r="CM75" s="22" t="s">
        <v>1500</v>
      </c>
      <c r="CN75" s="9" t="s">
        <v>340</v>
      </c>
      <c r="CO75" s="9"/>
      <c r="CP75" s="81"/>
      <c r="CQ75" s="74" t="s">
        <v>340</v>
      </c>
      <c r="CR75" s="25"/>
      <c r="CS75" s="25"/>
      <c r="CT75" s="71"/>
      <c r="CU75" s="9" t="s">
        <v>1545</v>
      </c>
      <c r="CV75" s="9">
        <v>1</v>
      </c>
      <c r="CW75" s="9">
        <v>1</v>
      </c>
      <c r="CX75" s="72" t="s">
        <v>784</v>
      </c>
      <c r="CY75" s="26" t="s">
        <v>1365</v>
      </c>
      <c r="CZ75" s="71"/>
      <c r="DA75" s="71"/>
      <c r="DB75" s="76">
        <v>5</v>
      </c>
      <c r="DC75" s="9"/>
      <c r="DD75" s="9" t="s">
        <v>340</v>
      </c>
      <c r="DE75" s="6"/>
      <c r="DF75" s="5"/>
      <c r="DG75" s="5"/>
      <c r="DH75" s="5"/>
      <c r="DI75" s="5" t="s">
        <v>340</v>
      </c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>
        <v>174.1</v>
      </c>
      <c r="EI75" s="5"/>
      <c r="EJ75" s="5"/>
      <c r="EK75" s="5"/>
      <c r="EL75" s="5"/>
      <c r="EM75" s="5"/>
      <c r="EN75" s="5"/>
      <c r="EO75" s="5"/>
      <c r="EP75" s="5"/>
      <c r="EQ75" s="5">
        <v>20</v>
      </c>
      <c r="ER75" s="5"/>
      <c r="ES75" s="5">
        <v>194.1</v>
      </c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77">
        <v>194.1</v>
      </c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</row>
    <row r="76" spans="1:252" ht="12.75">
      <c r="A76" s="23" t="s">
        <v>617</v>
      </c>
      <c r="B76" s="9" t="s">
        <v>360</v>
      </c>
      <c r="C76" s="9" t="s">
        <v>2023</v>
      </c>
      <c r="D76" s="9" t="s">
        <v>2024</v>
      </c>
      <c r="E76" s="63" t="s">
        <v>1100</v>
      </c>
      <c r="F76" s="63" t="s">
        <v>1100</v>
      </c>
      <c r="G76" s="64">
        <v>513103</v>
      </c>
      <c r="H76" s="64">
        <v>1091051</v>
      </c>
      <c r="I76" s="65" t="s">
        <v>497</v>
      </c>
      <c r="J76" s="65"/>
      <c r="K76" s="65"/>
      <c r="L76" s="6"/>
      <c r="M76" s="9" t="s">
        <v>348</v>
      </c>
      <c r="N76" s="66"/>
      <c r="O76" s="40"/>
      <c r="P76" s="40">
        <f>427+401</f>
        <v>828</v>
      </c>
      <c r="Q76" s="67"/>
      <c r="R76" s="67"/>
      <c r="S76" s="67"/>
      <c r="T76" s="9"/>
      <c r="U76" s="9"/>
      <c r="V76" s="68"/>
      <c r="W76" s="65"/>
      <c r="X76" s="65"/>
      <c r="Y76" s="65"/>
      <c r="Z76" s="68" t="s">
        <v>340</v>
      </c>
      <c r="AA76" s="69">
        <v>1</v>
      </c>
      <c r="AB76" s="69">
        <v>66.08040201005025</v>
      </c>
      <c r="AC76" s="9">
        <v>2</v>
      </c>
      <c r="AD76" s="69">
        <v>25.12562814070352</v>
      </c>
      <c r="AE76" s="25"/>
      <c r="AF76" s="74" t="s">
        <v>340</v>
      </c>
      <c r="AG76" s="74"/>
      <c r="AH76" s="74"/>
      <c r="AI76" s="20"/>
      <c r="AJ76" s="20"/>
      <c r="AK76" s="20"/>
      <c r="AL76" s="20"/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80" t="s">
        <v>340</v>
      </c>
      <c r="AS76" s="80" t="s">
        <v>340</v>
      </c>
      <c r="AT76" s="80">
        <v>0</v>
      </c>
      <c r="AU76" s="80" t="s">
        <v>340</v>
      </c>
      <c r="AV76" s="80" t="s">
        <v>340</v>
      </c>
      <c r="AW76" s="80" t="s">
        <v>340</v>
      </c>
      <c r="AX76" s="80">
        <v>0</v>
      </c>
      <c r="AY76" s="70">
        <v>66.08040201005025</v>
      </c>
      <c r="AZ76" s="70">
        <v>8.793969849246231</v>
      </c>
      <c r="BA76" s="70">
        <v>0</v>
      </c>
      <c r="BB76" s="70">
        <v>2.763819095477387</v>
      </c>
      <c r="BC76" s="70">
        <v>19.597989949748744</v>
      </c>
      <c r="BD76" s="70">
        <v>2.763819095477387</v>
      </c>
      <c r="BE76" s="70">
        <v>0</v>
      </c>
      <c r="BF76" s="71" t="s">
        <v>340</v>
      </c>
      <c r="BG76" s="71" t="s">
        <v>340</v>
      </c>
      <c r="BH76" s="71" t="s">
        <v>340</v>
      </c>
      <c r="BI76" s="71"/>
      <c r="BJ76" s="71"/>
      <c r="BK76" s="71" t="s">
        <v>340</v>
      </c>
      <c r="BL76" s="84">
        <v>1</v>
      </c>
      <c r="BM76" s="9" t="s">
        <v>340</v>
      </c>
      <c r="BN76" s="3" t="s">
        <v>1173</v>
      </c>
      <c r="BO76" s="20" t="s">
        <v>1502</v>
      </c>
      <c r="BP76" s="9"/>
      <c r="BQ76" s="9">
        <v>1</v>
      </c>
      <c r="BR76" s="9">
        <v>1</v>
      </c>
      <c r="BS76" s="9">
        <v>0</v>
      </c>
      <c r="BT76" s="9">
        <v>0</v>
      </c>
      <c r="BU76" s="9">
        <v>0</v>
      </c>
      <c r="BV76" s="9">
        <v>1</v>
      </c>
      <c r="BW76" s="9">
        <v>0</v>
      </c>
      <c r="BX76" s="9">
        <v>6</v>
      </c>
      <c r="BY76" s="9">
        <v>4</v>
      </c>
      <c r="BZ76" s="9">
        <v>0</v>
      </c>
      <c r="CA76" s="9">
        <v>6</v>
      </c>
      <c r="CB76" s="9">
        <v>0</v>
      </c>
      <c r="CC76" s="9" t="s">
        <v>340</v>
      </c>
      <c r="CD76" s="9" t="s">
        <v>340</v>
      </c>
      <c r="CE76" s="9">
        <v>2</v>
      </c>
      <c r="CF76" s="9" t="s">
        <v>340</v>
      </c>
      <c r="CG76" s="9">
        <v>0</v>
      </c>
      <c r="CH76" s="9" t="s">
        <v>340</v>
      </c>
      <c r="CI76" s="9">
        <v>0</v>
      </c>
      <c r="CJ76" s="72">
        <v>3500</v>
      </c>
      <c r="CK76" s="72">
        <v>75</v>
      </c>
      <c r="CL76" s="24">
        <v>0</v>
      </c>
      <c r="CM76" s="21" t="s">
        <v>1685</v>
      </c>
      <c r="CN76" s="9"/>
      <c r="CO76" s="9"/>
      <c r="CP76" s="73"/>
      <c r="CQ76" s="74" t="s">
        <v>340</v>
      </c>
      <c r="CR76" s="25"/>
      <c r="CS76" s="25"/>
      <c r="CT76" s="71"/>
      <c r="CU76" s="9" t="s">
        <v>348</v>
      </c>
      <c r="CV76" s="9">
        <v>4</v>
      </c>
      <c r="CW76" s="9">
        <v>3</v>
      </c>
      <c r="CX76" s="75"/>
      <c r="CY76" s="26" t="s">
        <v>1379</v>
      </c>
      <c r="CZ76" s="71"/>
      <c r="DA76" s="71"/>
      <c r="DB76" s="76"/>
      <c r="DC76" s="9"/>
      <c r="DD76" s="9"/>
      <c r="DE76" s="6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>
        <v>3.7</v>
      </c>
      <c r="EN76" s="5">
        <v>3.7</v>
      </c>
      <c r="EO76" s="5">
        <v>3.7</v>
      </c>
      <c r="EP76" s="5">
        <v>3.7</v>
      </c>
      <c r="EQ76" s="5">
        <v>3.7</v>
      </c>
      <c r="ER76" s="5">
        <v>3.7</v>
      </c>
      <c r="ES76" s="5">
        <v>22.2</v>
      </c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77">
        <v>22.2</v>
      </c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</row>
    <row r="77" spans="1:252" ht="20.25" customHeight="1">
      <c r="A77" s="23" t="s">
        <v>608</v>
      </c>
      <c r="B77" s="9" t="s">
        <v>360</v>
      </c>
      <c r="C77" s="9" t="s">
        <v>1772</v>
      </c>
      <c r="D77" s="9" t="s">
        <v>116</v>
      </c>
      <c r="E77" s="63" t="s">
        <v>1103</v>
      </c>
      <c r="F77" s="63" t="s">
        <v>1103</v>
      </c>
      <c r="G77" s="64">
        <v>562824</v>
      </c>
      <c r="H77" s="64">
        <v>1092413</v>
      </c>
      <c r="I77" s="65" t="s">
        <v>497</v>
      </c>
      <c r="J77" s="65"/>
      <c r="K77" s="65"/>
      <c r="L77" s="6"/>
      <c r="M77" s="9" t="s">
        <v>344</v>
      </c>
      <c r="N77" s="66"/>
      <c r="O77" s="40"/>
      <c r="P77" s="40"/>
      <c r="Q77" s="67"/>
      <c r="R77" s="67"/>
      <c r="S77" s="67"/>
      <c r="T77" s="65"/>
      <c r="U77" s="65"/>
      <c r="V77" s="68"/>
      <c r="W77" s="65"/>
      <c r="X77" s="65"/>
      <c r="Y77" s="65"/>
      <c r="Z77" s="68" t="s">
        <v>340</v>
      </c>
      <c r="AA77" s="69"/>
      <c r="AB77" s="69"/>
      <c r="AC77" s="9">
        <v>1</v>
      </c>
      <c r="AD77" s="69"/>
      <c r="AE77" s="79"/>
      <c r="AF77" s="79" t="s">
        <v>340</v>
      </c>
      <c r="AG77" s="79"/>
      <c r="AH77" s="79"/>
      <c r="AI77" s="20"/>
      <c r="AJ77" s="20"/>
      <c r="AK77" s="20"/>
      <c r="AL77" s="20"/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80">
        <v>0</v>
      </c>
      <c r="AS77" s="80">
        <v>0</v>
      </c>
      <c r="AT77" s="80">
        <v>0</v>
      </c>
      <c r="AU77" s="80">
        <v>0</v>
      </c>
      <c r="AV77" s="80">
        <v>0</v>
      </c>
      <c r="AW77" s="80">
        <v>0</v>
      </c>
      <c r="AX77" s="80">
        <v>0</v>
      </c>
      <c r="AY77" s="70">
        <v>0</v>
      </c>
      <c r="AZ77" s="70">
        <v>0</v>
      </c>
      <c r="BA77" s="70">
        <v>0</v>
      </c>
      <c r="BB77" s="70">
        <v>0</v>
      </c>
      <c r="BC77" s="70">
        <v>0</v>
      </c>
      <c r="BD77" s="70">
        <v>0</v>
      </c>
      <c r="BE77" s="70">
        <v>0</v>
      </c>
      <c r="BF77" s="71"/>
      <c r="BG77" s="71"/>
      <c r="BH77" s="71"/>
      <c r="BI77" s="71"/>
      <c r="BJ77" s="71"/>
      <c r="BK77" s="71"/>
      <c r="BL77" s="9"/>
      <c r="BM77" s="9" t="s">
        <v>340</v>
      </c>
      <c r="BN77" s="3" t="s">
        <v>1259</v>
      </c>
      <c r="BO77" s="20" t="s">
        <v>1501</v>
      </c>
      <c r="BP77" s="9"/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 t="s">
        <v>340</v>
      </c>
      <c r="CD77" s="9" t="s">
        <v>340</v>
      </c>
      <c r="CE77" s="9">
        <v>1</v>
      </c>
      <c r="CF77" s="9">
        <v>0</v>
      </c>
      <c r="CG77" s="9">
        <v>0</v>
      </c>
      <c r="CH77" s="9">
        <v>0</v>
      </c>
      <c r="CI77" s="9" t="s">
        <v>340</v>
      </c>
      <c r="CJ77" s="72">
        <v>3002</v>
      </c>
      <c r="CK77" s="72">
        <v>75</v>
      </c>
      <c r="CL77" s="79" t="s">
        <v>788</v>
      </c>
      <c r="CM77" s="22" t="s">
        <v>1774</v>
      </c>
      <c r="CN77" s="9"/>
      <c r="CO77" s="9"/>
      <c r="CP77" s="73"/>
      <c r="CQ77" s="74" t="s">
        <v>340</v>
      </c>
      <c r="CR77" s="25"/>
      <c r="CS77" s="25"/>
      <c r="CT77" s="71"/>
      <c r="CU77" s="9" t="s">
        <v>348</v>
      </c>
      <c r="CV77" s="9">
        <v>2</v>
      </c>
      <c r="CW77" s="9">
        <v>4</v>
      </c>
      <c r="CX77" s="72" t="s">
        <v>788</v>
      </c>
      <c r="CY77" s="26"/>
      <c r="CZ77" s="71"/>
      <c r="DA77" s="71"/>
      <c r="DB77" s="76"/>
      <c r="DC77" s="9"/>
      <c r="DD77" s="9"/>
      <c r="DE77" s="6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>
        <v>70.08297999999999</v>
      </c>
      <c r="EJ77" s="5">
        <v>39.35015</v>
      </c>
      <c r="EK77" s="5">
        <v>74.483</v>
      </c>
      <c r="EL77" s="5">
        <v>31.082</v>
      </c>
      <c r="EM77" s="5">
        <v>53.586</v>
      </c>
      <c r="EN77" s="5">
        <v>47.597</v>
      </c>
      <c r="EO77" s="5">
        <v>67.725</v>
      </c>
      <c r="EP77" s="5">
        <v>40.03</v>
      </c>
      <c r="EQ77" s="5">
        <v>28.361</v>
      </c>
      <c r="ER77" s="5"/>
      <c r="ES77" s="5">
        <v>452.2971299999999</v>
      </c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77">
        <v>452.2971299999999</v>
      </c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</row>
    <row r="78" spans="1:252" ht="25.5" customHeight="1">
      <c r="A78" s="23" t="s">
        <v>423</v>
      </c>
      <c r="B78" s="9" t="s">
        <v>360</v>
      </c>
      <c r="C78" s="9" t="s">
        <v>1679</v>
      </c>
      <c r="D78" s="9" t="s">
        <v>1680</v>
      </c>
      <c r="E78" s="63" t="s">
        <v>961</v>
      </c>
      <c r="F78" s="63" t="s">
        <v>961</v>
      </c>
      <c r="G78" s="64">
        <v>550905</v>
      </c>
      <c r="H78" s="64">
        <v>1051543</v>
      </c>
      <c r="I78" s="65" t="s">
        <v>384</v>
      </c>
      <c r="J78" s="65"/>
      <c r="K78" s="65"/>
      <c r="L78" s="60">
        <v>1998</v>
      </c>
      <c r="M78" s="9" t="s">
        <v>341</v>
      </c>
      <c r="N78" s="66"/>
      <c r="O78" s="40">
        <v>1290</v>
      </c>
      <c r="P78" s="40">
        <v>24749</v>
      </c>
      <c r="Q78" s="67"/>
      <c r="R78" s="67"/>
      <c r="S78" s="67"/>
      <c r="T78" s="9" t="s">
        <v>340</v>
      </c>
      <c r="U78" s="9"/>
      <c r="V78" s="68"/>
      <c r="W78" s="65" t="s">
        <v>340</v>
      </c>
      <c r="X78" s="65" t="s">
        <v>340</v>
      </c>
      <c r="Y78" s="65" t="s">
        <v>340</v>
      </c>
      <c r="Z78" s="68"/>
      <c r="AA78" s="69">
        <v>1</v>
      </c>
      <c r="AB78" s="69">
        <v>69.74915986557849</v>
      </c>
      <c r="AC78" s="9">
        <v>2</v>
      </c>
      <c r="AD78" s="69">
        <v>17.4567930868939</v>
      </c>
      <c r="AE78" s="24"/>
      <c r="AF78" s="25" t="s">
        <v>340</v>
      </c>
      <c r="AG78" s="25"/>
      <c r="AH78" s="25"/>
      <c r="AI78" s="20"/>
      <c r="AJ78" s="20"/>
      <c r="AK78" s="20"/>
      <c r="AL78" s="20" t="s">
        <v>1502</v>
      </c>
      <c r="AM78" s="9" t="s">
        <v>340</v>
      </c>
      <c r="AN78" s="9">
        <v>0</v>
      </c>
      <c r="AO78" s="9" t="s">
        <v>340</v>
      </c>
      <c r="AP78" s="9">
        <v>0</v>
      </c>
      <c r="AQ78" s="9">
        <v>0</v>
      </c>
      <c r="AR78" s="9" t="s">
        <v>340</v>
      </c>
      <c r="AS78" s="9" t="s">
        <v>340</v>
      </c>
      <c r="AT78" s="9">
        <v>0</v>
      </c>
      <c r="AU78" s="9" t="s">
        <v>340</v>
      </c>
      <c r="AV78" s="9" t="s">
        <v>340</v>
      </c>
      <c r="AW78" s="9" t="s">
        <v>340</v>
      </c>
      <c r="AX78" s="9" t="s">
        <v>340</v>
      </c>
      <c r="AY78" s="70">
        <v>69.74915986557849</v>
      </c>
      <c r="AZ78" s="70">
        <v>12.794047047527604</v>
      </c>
      <c r="BA78" s="70">
        <v>0</v>
      </c>
      <c r="BB78" s="70">
        <v>0.8161305808929429</v>
      </c>
      <c r="BC78" s="70">
        <v>6.751080172827652</v>
      </c>
      <c r="BD78" s="70">
        <v>9.061449831973116</v>
      </c>
      <c r="BE78" s="70">
        <v>0.8281325012001921</v>
      </c>
      <c r="BF78" s="71" t="s">
        <v>340</v>
      </c>
      <c r="BG78" s="71" t="s">
        <v>340</v>
      </c>
      <c r="BH78" s="71" t="s">
        <v>340</v>
      </c>
      <c r="BI78" s="71" t="s">
        <v>340</v>
      </c>
      <c r="BJ78" s="71" t="s">
        <v>340</v>
      </c>
      <c r="BK78" s="71" t="s">
        <v>340</v>
      </c>
      <c r="BL78" s="9"/>
      <c r="BM78" s="9" t="s">
        <v>340</v>
      </c>
      <c r="BN78" s="3" t="s">
        <v>1239</v>
      </c>
      <c r="BO78" s="20" t="s">
        <v>1502</v>
      </c>
      <c r="BP78" s="9"/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7</v>
      </c>
      <c r="BY78" s="9">
        <v>9</v>
      </c>
      <c r="BZ78" s="9">
        <v>1</v>
      </c>
      <c r="CA78" s="9">
        <v>0</v>
      </c>
      <c r="CB78" s="9">
        <v>0</v>
      </c>
      <c r="CC78" s="9" t="s">
        <v>340</v>
      </c>
      <c r="CD78" s="9" t="s">
        <v>340</v>
      </c>
      <c r="CE78" s="9">
        <v>2</v>
      </c>
      <c r="CF78" s="9" t="s">
        <v>340</v>
      </c>
      <c r="CG78" s="9">
        <v>0</v>
      </c>
      <c r="CH78" s="9">
        <v>0</v>
      </c>
      <c r="CI78" s="9" t="s">
        <v>340</v>
      </c>
      <c r="CJ78" s="72">
        <v>5000</v>
      </c>
      <c r="CK78" s="72">
        <v>150</v>
      </c>
      <c r="CL78" s="24" t="s">
        <v>795</v>
      </c>
      <c r="CM78" s="21" t="s">
        <v>1586</v>
      </c>
      <c r="CN78" s="9"/>
      <c r="CO78" s="9"/>
      <c r="CP78" s="73" t="s">
        <v>340</v>
      </c>
      <c r="CQ78" s="74" t="s">
        <v>340</v>
      </c>
      <c r="CR78" s="25"/>
      <c r="CS78" s="25"/>
      <c r="CT78" s="71"/>
      <c r="CU78" s="9" t="s">
        <v>348</v>
      </c>
      <c r="CV78" s="9">
        <v>1</v>
      </c>
      <c r="CW78" s="9">
        <v>3</v>
      </c>
      <c r="CX78" s="75" t="s">
        <v>795</v>
      </c>
      <c r="CY78" s="26" t="s">
        <v>1400</v>
      </c>
      <c r="CZ78" s="71"/>
      <c r="DA78" s="71"/>
      <c r="DB78" s="76"/>
      <c r="DC78" s="9" t="s">
        <v>340</v>
      </c>
      <c r="DD78" s="9" t="s">
        <v>340</v>
      </c>
      <c r="DE78" s="6">
        <v>1998</v>
      </c>
      <c r="DF78" s="5">
        <v>599.392</v>
      </c>
      <c r="DG78" s="5"/>
      <c r="DH78" s="5">
        <v>599.392</v>
      </c>
      <c r="DI78" s="5" t="s">
        <v>340</v>
      </c>
      <c r="DJ78" s="5"/>
      <c r="DK78" s="5"/>
      <c r="DL78" s="5"/>
      <c r="DM78" s="5"/>
      <c r="DN78" s="5">
        <v>38</v>
      </c>
      <c r="DO78" s="5">
        <v>1428.5</v>
      </c>
      <c r="DP78" s="5">
        <v>3507.9</v>
      </c>
      <c r="DQ78" s="5"/>
      <c r="DR78" s="5">
        <v>247.2</v>
      </c>
      <c r="DS78" s="5"/>
      <c r="DT78" s="5">
        <v>5221.6</v>
      </c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>
        <v>5820.991999999999</v>
      </c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77">
        <v>582.992</v>
      </c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</row>
    <row r="79" spans="1:252" ht="25.5">
      <c r="A79" s="23" t="s">
        <v>591</v>
      </c>
      <c r="B79" s="9" t="s">
        <v>360</v>
      </c>
      <c r="C79" s="9" t="s">
        <v>1772</v>
      </c>
      <c r="D79" s="9" t="s">
        <v>1979</v>
      </c>
      <c r="E79" s="63" t="s">
        <v>985</v>
      </c>
      <c r="F79" s="63" t="s">
        <v>985</v>
      </c>
      <c r="G79" s="64">
        <v>540731</v>
      </c>
      <c r="H79" s="64">
        <v>1083122</v>
      </c>
      <c r="I79" s="65" t="s">
        <v>497</v>
      </c>
      <c r="J79" s="65"/>
      <c r="K79" s="65"/>
      <c r="L79" s="60"/>
      <c r="M79" s="9" t="s">
        <v>348</v>
      </c>
      <c r="N79" s="66"/>
      <c r="O79" s="40"/>
      <c r="P79" s="40">
        <f>132+139</f>
        <v>271</v>
      </c>
      <c r="Q79" s="67"/>
      <c r="R79" s="67"/>
      <c r="S79" s="67"/>
      <c r="T79" s="9"/>
      <c r="U79" s="9"/>
      <c r="V79" s="68"/>
      <c r="W79" s="65"/>
      <c r="X79" s="65"/>
      <c r="Y79" s="65"/>
      <c r="Z79" s="68" t="s">
        <v>340</v>
      </c>
      <c r="AA79" s="69">
        <v>6</v>
      </c>
      <c r="AB79" s="69">
        <v>40.15151515151515</v>
      </c>
      <c r="AC79" s="9">
        <v>3</v>
      </c>
      <c r="AD79" s="69">
        <v>66.66666666666666</v>
      </c>
      <c r="AE79" s="24"/>
      <c r="AF79" s="83" t="s">
        <v>340</v>
      </c>
      <c r="AG79" s="74"/>
      <c r="AH79" s="74" t="s">
        <v>340</v>
      </c>
      <c r="AI79" s="20"/>
      <c r="AJ79" s="20"/>
      <c r="AK79" s="20"/>
      <c r="AL79" s="20"/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80" t="s">
        <v>340</v>
      </c>
      <c r="AS79" s="80" t="s">
        <v>340</v>
      </c>
      <c r="AT79" s="80">
        <v>0</v>
      </c>
      <c r="AU79" s="80" t="s">
        <v>340</v>
      </c>
      <c r="AV79" s="80" t="s">
        <v>340</v>
      </c>
      <c r="AW79" s="80" t="s">
        <v>340</v>
      </c>
      <c r="AX79" s="80">
        <v>0</v>
      </c>
      <c r="AY79" s="70">
        <v>20.454545454545457</v>
      </c>
      <c r="AZ79" s="70">
        <v>12.878787878787879</v>
      </c>
      <c r="BA79" s="70">
        <v>0</v>
      </c>
      <c r="BB79" s="70">
        <v>3.787878787878788</v>
      </c>
      <c r="BC79" s="70">
        <v>22.727272727272727</v>
      </c>
      <c r="BD79" s="70">
        <v>40.15151515151515</v>
      </c>
      <c r="BE79" s="70">
        <v>0</v>
      </c>
      <c r="BF79" s="71" t="s">
        <v>340</v>
      </c>
      <c r="BG79" s="71"/>
      <c r="BH79" s="71" t="s">
        <v>340</v>
      </c>
      <c r="BI79" s="71"/>
      <c r="BJ79" s="71"/>
      <c r="BK79" s="71" t="s">
        <v>340</v>
      </c>
      <c r="BL79" s="84"/>
      <c r="BM79" s="9" t="s">
        <v>340</v>
      </c>
      <c r="BN79" s="3" t="s">
        <v>1276</v>
      </c>
      <c r="BO79" s="20" t="s">
        <v>1502</v>
      </c>
      <c r="BP79" s="9"/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 t="s">
        <v>340</v>
      </c>
      <c r="CD79" s="9" t="s">
        <v>340</v>
      </c>
      <c r="CE79" s="9">
        <v>2</v>
      </c>
      <c r="CF79" s="9" t="s">
        <v>340</v>
      </c>
      <c r="CG79" s="9">
        <v>0</v>
      </c>
      <c r="CH79" s="9">
        <v>0</v>
      </c>
      <c r="CI79" s="9">
        <v>0</v>
      </c>
      <c r="CJ79" s="72">
        <v>5000</v>
      </c>
      <c r="CK79" s="72">
        <v>100</v>
      </c>
      <c r="CL79" s="24">
        <v>0</v>
      </c>
      <c r="CM79" s="21" t="s">
        <v>1586</v>
      </c>
      <c r="CN79" s="9"/>
      <c r="CO79" s="9"/>
      <c r="CP79" s="73"/>
      <c r="CQ79" s="74" t="s">
        <v>340</v>
      </c>
      <c r="CR79" s="25"/>
      <c r="CS79" s="25"/>
      <c r="CT79" s="71"/>
      <c r="CU79" s="9" t="s">
        <v>348</v>
      </c>
      <c r="CV79" s="9">
        <v>1</v>
      </c>
      <c r="CW79" s="9">
        <v>4</v>
      </c>
      <c r="CX79" s="75"/>
      <c r="CY79" s="26" t="s">
        <v>1405</v>
      </c>
      <c r="CZ79" s="71"/>
      <c r="DA79" s="71"/>
      <c r="DB79" s="76"/>
      <c r="DC79" s="9"/>
      <c r="DD79" s="9"/>
      <c r="DE79" s="6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>
        <v>103.4577</v>
      </c>
      <c r="EJ79" s="5">
        <v>169.37441</v>
      </c>
      <c r="EK79" s="5">
        <v>156.088</v>
      </c>
      <c r="EL79" s="5">
        <v>198.531</v>
      </c>
      <c r="EM79" s="5">
        <v>173.993</v>
      </c>
      <c r="EN79" s="5">
        <v>181.224</v>
      </c>
      <c r="EO79" s="5">
        <v>178.369</v>
      </c>
      <c r="EP79" s="5">
        <v>208.71</v>
      </c>
      <c r="EQ79" s="5">
        <v>196.036</v>
      </c>
      <c r="ER79" s="5"/>
      <c r="ES79" s="5">
        <v>1565.7831099999999</v>
      </c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77">
        <v>1565.7831099999999</v>
      </c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</row>
    <row r="80" spans="1:252" ht="25.5">
      <c r="A80" s="23" t="s">
        <v>479</v>
      </c>
      <c r="B80" s="9" t="s">
        <v>360</v>
      </c>
      <c r="C80" s="9" t="s">
        <v>1743</v>
      </c>
      <c r="D80" s="9" t="s">
        <v>1744</v>
      </c>
      <c r="E80" s="63" t="s">
        <v>992</v>
      </c>
      <c r="F80" s="63" t="s">
        <v>992</v>
      </c>
      <c r="G80" s="64">
        <v>524609</v>
      </c>
      <c r="H80" s="64">
        <v>1081437</v>
      </c>
      <c r="I80" s="65" t="s">
        <v>348</v>
      </c>
      <c r="J80" s="65"/>
      <c r="K80" s="65"/>
      <c r="L80" s="60">
        <v>1996</v>
      </c>
      <c r="M80" s="9" t="s">
        <v>348</v>
      </c>
      <c r="N80" s="66"/>
      <c r="O80" s="40">
        <v>3611</v>
      </c>
      <c r="P80" s="40">
        <v>3031</v>
      </c>
      <c r="Q80" s="67" t="s">
        <v>340</v>
      </c>
      <c r="R80" s="67"/>
      <c r="S80" s="67"/>
      <c r="T80" s="65"/>
      <c r="U80" s="65"/>
      <c r="V80" s="68"/>
      <c r="W80" s="65" t="s">
        <v>340</v>
      </c>
      <c r="X80" s="65"/>
      <c r="Y80" s="65"/>
      <c r="Z80" s="68"/>
      <c r="AA80" s="69">
        <v>5</v>
      </c>
      <c r="AB80" s="69">
        <v>42.18372280419017</v>
      </c>
      <c r="AC80" s="9">
        <v>3</v>
      </c>
      <c r="AD80" s="69">
        <v>62.24818694601128</v>
      </c>
      <c r="AE80" s="79">
        <v>1</v>
      </c>
      <c r="AF80" s="79" t="s">
        <v>340</v>
      </c>
      <c r="AG80" s="79"/>
      <c r="AH80" s="79"/>
      <c r="AI80" s="20"/>
      <c r="AJ80" s="20"/>
      <c r="AK80" s="20"/>
      <c r="AL80" s="20" t="s">
        <v>1501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80" t="s">
        <v>340</v>
      </c>
      <c r="AS80" s="80" t="s">
        <v>340</v>
      </c>
      <c r="AT80" s="80">
        <v>0</v>
      </c>
      <c r="AU80" s="80" t="s">
        <v>340</v>
      </c>
      <c r="AV80" s="80" t="s">
        <v>340</v>
      </c>
      <c r="AW80" s="80" t="s">
        <v>340</v>
      </c>
      <c r="AX80" s="80" t="s">
        <v>340</v>
      </c>
      <c r="AY80" s="70">
        <v>25.141015310233684</v>
      </c>
      <c r="AZ80" s="70">
        <v>12.610797743755036</v>
      </c>
      <c r="BA80" s="70">
        <v>0</v>
      </c>
      <c r="BB80" s="70">
        <v>8.78323932312651</v>
      </c>
      <c r="BC80" s="70">
        <v>42.18372280419017</v>
      </c>
      <c r="BD80" s="70">
        <v>6.124093473005641</v>
      </c>
      <c r="BE80" s="70">
        <v>5.157131345688961</v>
      </c>
      <c r="BF80" s="71" t="s">
        <v>340</v>
      </c>
      <c r="BG80" s="71" t="s">
        <v>340</v>
      </c>
      <c r="BH80" s="71" t="s">
        <v>340</v>
      </c>
      <c r="BI80" s="71" t="s">
        <v>340</v>
      </c>
      <c r="BJ80" s="71"/>
      <c r="BK80" s="71" t="s">
        <v>340</v>
      </c>
      <c r="BL80" s="9">
        <v>2</v>
      </c>
      <c r="BM80" s="9" t="s">
        <v>340</v>
      </c>
      <c r="BN80" s="3" t="s">
        <v>1181</v>
      </c>
      <c r="BO80" s="20" t="s">
        <v>1502</v>
      </c>
      <c r="BP80" s="9"/>
      <c r="BQ80" s="9">
        <v>2</v>
      </c>
      <c r="BR80" s="9">
        <v>2</v>
      </c>
      <c r="BS80" s="9">
        <v>0</v>
      </c>
      <c r="BT80" s="9">
        <v>1</v>
      </c>
      <c r="BU80" s="9">
        <v>0</v>
      </c>
      <c r="BV80" s="9">
        <v>0</v>
      </c>
      <c r="BW80" s="9">
        <v>0</v>
      </c>
      <c r="BX80" s="9">
        <v>7</v>
      </c>
      <c r="BY80" s="9">
        <v>1</v>
      </c>
      <c r="BZ80" s="9">
        <v>7</v>
      </c>
      <c r="CA80" s="9">
        <v>0</v>
      </c>
      <c r="CB80" s="9">
        <v>0</v>
      </c>
      <c r="CC80" s="9" t="s">
        <v>340</v>
      </c>
      <c r="CD80" s="9" t="s">
        <v>340</v>
      </c>
      <c r="CE80" s="9">
        <v>2</v>
      </c>
      <c r="CF80" s="9" t="s">
        <v>340</v>
      </c>
      <c r="CG80" s="9">
        <v>0</v>
      </c>
      <c r="CH80" s="9">
        <v>0</v>
      </c>
      <c r="CI80" s="9">
        <v>0</v>
      </c>
      <c r="CJ80" s="72">
        <v>5000</v>
      </c>
      <c r="CK80" s="72">
        <v>147</v>
      </c>
      <c r="CL80" s="24">
        <v>0</v>
      </c>
      <c r="CM80" s="22" t="s">
        <v>1586</v>
      </c>
      <c r="CN80" s="9"/>
      <c r="CO80" s="9"/>
      <c r="CP80" s="81" t="s">
        <v>340</v>
      </c>
      <c r="CQ80" s="74" t="s">
        <v>340</v>
      </c>
      <c r="CR80" s="25"/>
      <c r="CS80" s="25"/>
      <c r="CT80" s="71"/>
      <c r="CU80" s="9" t="s">
        <v>348</v>
      </c>
      <c r="CV80" s="9">
        <v>4</v>
      </c>
      <c r="CW80" s="9">
        <v>3</v>
      </c>
      <c r="CX80" s="72"/>
      <c r="CY80" s="2" t="s">
        <v>747</v>
      </c>
      <c r="CZ80" s="71"/>
      <c r="DA80" s="71"/>
      <c r="DB80" s="76"/>
      <c r="DC80" s="9"/>
      <c r="DD80" s="9"/>
      <c r="DE80" s="6">
        <v>1996</v>
      </c>
      <c r="DF80" s="5">
        <v>58.4</v>
      </c>
      <c r="DG80" s="5"/>
      <c r="DH80" s="5">
        <v>58.4</v>
      </c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>
        <v>58.4</v>
      </c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77">
        <v>58.4</v>
      </c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</row>
    <row r="81" spans="1:252" ht="12.75">
      <c r="A81" s="23" t="s">
        <v>565</v>
      </c>
      <c r="B81" s="9" t="s">
        <v>360</v>
      </c>
      <c r="C81" s="9" t="s">
        <v>5</v>
      </c>
      <c r="D81" s="9" t="s">
        <v>6</v>
      </c>
      <c r="E81" s="63" t="s">
        <v>1123</v>
      </c>
      <c r="F81" s="63" t="s">
        <v>1123</v>
      </c>
      <c r="G81" s="64">
        <v>581636</v>
      </c>
      <c r="H81" s="64">
        <v>1040457</v>
      </c>
      <c r="I81" s="65" t="s">
        <v>497</v>
      </c>
      <c r="J81" s="65"/>
      <c r="K81" s="65"/>
      <c r="L81" s="6"/>
      <c r="M81" s="9" t="s">
        <v>344</v>
      </c>
      <c r="N81" s="66"/>
      <c r="O81" s="40"/>
      <c r="P81" s="40">
        <f>558+733</f>
        <v>1291</v>
      </c>
      <c r="Q81" s="67"/>
      <c r="R81" s="67"/>
      <c r="S81" s="67"/>
      <c r="T81" s="9" t="s">
        <v>340</v>
      </c>
      <c r="U81" s="9"/>
      <c r="V81" s="68"/>
      <c r="W81" s="65"/>
      <c r="X81" s="65"/>
      <c r="Y81" s="65"/>
      <c r="Z81" s="68" t="s">
        <v>340</v>
      </c>
      <c r="AA81" s="69">
        <v>1</v>
      </c>
      <c r="AB81" s="69">
        <v>90.3137789904502</v>
      </c>
      <c r="AC81" s="9">
        <v>2</v>
      </c>
      <c r="AD81" s="69">
        <v>5.457025920873124</v>
      </c>
      <c r="AE81" s="79"/>
      <c r="AF81" s="79" t="s">
        <v>340</v>
      </c>
      <c r="AG81" s="79"/>
      <c r="AH81" s="79"/>
      <c r="AI81" s="20"/>
      <c r="AJ81" s="20"/>
      <c r="AK81" s="20"/>
      <c r="AL81" s="20"/>
      <c r="AM81" s="9" t="s">
        <v>340</v>
      </c>
      <c r="AN81" s="9">
        <v>0</v>
      </c>
      <c r="AO81" s="9" t="s">
        <v>340</v>
      </c>
      <c r="AP81" s="9">
        <v>0</v>
      </c>
      <c r="AQ81" s="9">
        <v>0</v>
      </c>
      <c r="AR81" s="80" t="s">
        <v>340</v>
      </c>
      <c r="AS81" s="80" t="s">
        <v>340</v>
      </c>
      <c r="AT81" s="80">
        <v>0</v>
      </c>
      <c r="AU81" s="80" t="s">
        <v>340</v>
      </c>
      <c r="AV81" s="80" t="s">
        <v>340</v>
      </c>
      <c r="AW81" s="80" t="s">
        <v>340</v>
      </c>
      <c r="AX81" s="80">
        <v>0</v>
      </c>
      <c r="AY81" s="70">
        <v>90.3137789904502</v>
      </c>
      <c r="AZ81" s="70">
        <v>4.229195088676671</v>
      </c>
      <c r="BA81" s="70">
        <v>0</v>
      </c>
      <c r="BB81" s="70">
        <v>0.2728512960436562</v>
      </c>
      <c r="BC81" s="70">
        <v>3.6834924965893587</v>
      </c>
      <c r="BD81" s="70">
        <v>1.5006821282401093</v>
      </c>
      <c r="BE81" s="70">
        <v>0</v>
      </c>
      <c r="BF81" s="71" t="s">
        <v>340</v>
      </c>
      <c r="BG81" s="71" t="s">
        <v>340</v>
      </c>
      <c r="BH81" s="71" t="s">
        <v>340</v>
      </c>
      <c r="BI81" s="71"/>
      <c r="BJ81" s="71"/>
      <c r="BK81" s="71" t="s">
        <v>340</v>
      </c>
      <c r="BL81" s="9">
        <v>2</v>
      </c>
      <c r="BM81" s="9" t="s">
        <v>340</v>
      </c>
      <c r="BO81" s="20"/>
      <c r="BP81" s="9"/>
      <c r="BQ81" s="9">
        <v>2</v>
      </c>
      <c r="BR81" s="9">
        <v>2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5</v>
      </c>
      <c r="BY81" s="9">
        <v>1</v>
      </c>
      <c r="BZ81" s="9">
        <v>4</v>
      </c>
      <c r="CA81" s="9">
        <v>4</v>
      </c>
      <c r="CB81" s="9">
        <v>1</v>
      </c>
      <c r="CC81" s="9" t="s">
        <v>340</v>
      </c>
      <c r="CD81" s="9" t="s">
        <v>340</v>
      </c>
      <c r="CE81" s="9">
        <v>1</v>
      </c>
      <c r="CF81" s="9">
        <v>0</v>
      </c>
      <c r="CG81" s="9">
        <v>0</v>
      </c>
      <c r="CH81" s="9">
        <v>0</v>
      </c>
      <c r="CI81" s="9" t="s">
        <v>340</v>
      </c>
      <c r="CJ81" s="72">
        <v>6000</v>
      </c>
      <c r="CK81" s="72">
        <v>100</v>
      </c>
      <c r="CL81" s="79" t="s">
        <v>814</v>
      </c>
      <c r="CM81" s="22" t="s">
        <v>1500</v>
      </c>
      <c r="CN81" s="9"/>
      <c r="CO81" s="9"/>
      <c r="CP81" s="81"/>
      <c r="CQ81" s="74" t="s">
        <v>340</v>
      </c>
      <c r="CR81" s="25"/>
      <c r="CS81" s="25"/>
      <c r="CT81" s="71"/>
      <c r="CU81" s="9" t="s">
        <v>348</v>
      </c>
      <c r="CV81" s="9">
        <v>4</v>
      </c>
      <c r="CW81" s="9">
        <v>5</v>
      </c>
      <c r="CX81" s="72" t="s">
        <v>814</v>
      </c>
      <c r="CY81" s="26" t="s">
        <v>1367</v>
      </c>
      <c r="CZ81" s="71"/>
      <c r="DA81" s="71"/>
      <c r="DB81" s="76"/>
      <c r="DC81" s="9"/>
      <c r="DD81" s="9"/>
      <c r="DE81" s="6"/>
      <c r="DF81" s="5"/>
      <c r="DG81" s="5"/>
      <c r="DH81" s="5"/>
      <c r="DI81" s="5"/>
      <c r="DJ81" s="5"/>
      <c r="DK81" s="5"/>
      <c r="DL81" s="5"/>
      <c r="DM81" s="5"/>
      <c r="DN81" s="5">
        <v>1672.8</v>
      </c>
      <c r="DO81" s="5"/>
      <c r="DP81" s="5"/>
      <c r="DQ81" s="5">
        <v>104.4</v>
      </c>
      <c r="DR81" s="5">
        <v>179.4</v>
      </c>
      <c r="DS81" s="5"/>
      <c r="DT81" s="5">
        <v>1956.6</v>
      </c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>
        <v>1956.6</v>
      </c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77">
        <v>1956.6</v>
      </c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</row>
    <row r="82" spans="1:252" ht="12.75">
      <c r="A82" s="23" t="s">
        <v>409</v>
      </c>
      <c r="B82" s="9" t="s">
        <v>360</v>
      </c>
      <c r="C82" s="9" t="s">
        <v>1624</v>
      </c>
      <c r="D82" s="9" t="s">
        <v>1625</v>
      </c>
      <c r="E82" s="63" t="s">
        <v>893</v>
      </c>
      <c r="F82" s="63" t="s">
        <v>893</v>
      </c>
      <c r="G82" s="64">
        <v>531251</v>
      </c>
      <c r="H82" s="64">
        <v>1054022</v>
      </c>
      <c r="I82" s="65" t="s">
        <v>384</v>
      </c>
      <c r="J82" s="65"/>
      <c r="K82" s="65"/>
      <c r="L82" s="60">
        <v>1996</v>
      </c>
      <c r="M82" s="9" t="s">
        <v>348</v>
      </c>
      <c r="N82" s="66"/>
      <c r="O82" s="40">
        <v>3660</v>
      </c>
      <c r="P82" s="40">
        <v>18470</v>
      </c>
      <c r="Q82" s="67" t="s">
        <v>340</v>
      </c>
      <c r="R82" s="67"/>
      <c r="S82" s="67"/>
      <c r="T82" s="9" t="s">
        <v>340</v>
      </c>
      <c r="U82" s="9" t="s">
        <v>340</v>
      </c>
      <c r="V82" s="68" t="s">
        <v>340</v>
      </c>
      <c r="W82" s="65" t="s">
        <v>340</v>
      </c>
      <c r="X82" s="65" t="s">
        <v>340</v>
      </c>
      <c r="Y82" s="65" t="s">
        <v>340</v>
      </c>
      <c r="Z82" s="68"/>
      <c r="AA82" s="69">
        <v>1</v>
      </c>
      <c r="AB82" s="69">
        <v>55.84131990780056</v>
      </c>
      <c r="AC82" s="9">
        <v>3</v>
      </c>
      <c r="AD82" s="69">
        <v>23.541186461239842</v>
      </c>
      <c r="AE82" s="25">
        <v>1</v>
      </c>
      <c r="AF82" s="25" t="s">
        <v>340</v>
      </c>
      <c r="AG82" s="25"/>
      <c r="AH82" s="25"/>
      <c r="AI82" s="20"/>
      <c r="AJ82" s="20"/>
      <c r="AK82" s="20"/>
      <c r="AL82" s="20" t="s">
        <v>1502</v>
      </c>
      <c r="AM82" s="9" t="s">
        <v>340</v>
      </c>
      <c r="AN82" s="9" t="s">
        <v>340</v>
      </c>
      <c r="AO82" s="9" t="s">
        <v>340</v>
      </c>
      <c r="AP82" s="9">
        <v>0</v>
      </c>
      <c r="AQ82" s="9">
        <v>0</v>
      </c>
      <c r="AR82" s="9" t="s">
        <v>340</v>
      </c>
      <c r="AS82" s="9" t="s">
        <v>340</v>
      </c>
      <c r="AT82" s="9" t="s">
        <v>340</v>
      </c>
      <c r="AU82" s="9" t="s">
        <v>340</v>
      </c>
      <c r="AV82" s="9" t="s">
        <v>340</v>
      </c>
      <c r="AW82" s="9" t="s">
        <v>340</v>
      </c>
      <c r="AX82" s="9" t="s">
        <v>340</v>
      </c>
      <c r="AY82" s="78">
        <v>55.84131990780056</v>
      </c>
      <c r="AZ82" s="78">
        <v>20.6174936309596</v>
      </c>
      <c r="BA82" s="78">
        <v>0.30328763799587527</v>
      </c>
      <c r="BB82" s="78">
        <v>1.0372437219458934</v>
      </c>
      <c r="BC82" s="78">
        <v>6.666262283149339</v>
      </c>
      <c r="BD82" s="78">
        <v>12.55004246026932</v>
      </c>
      <c r="BE82" s="78">
        <v>2.984350357879413</v>
      </c>
      <c r="BF82" s="71" t="s">
        <v>340</v>
      </c>
      <c r="BG82" s="71" t="s">
        <v>340</v>
      </c>
      <c r="BH82" s="71" t="s">
        <v>340</v>
      </c>
      <c r="BI82" s="71" t="s">
        <v>340</v>
      </c>
      <c r="BJ82" s="71" t="s">
        <v>340</v>
      </c>
      <c r="BK82" s="71" t="s">
        <v>340</v>
      </c>
      <c r="BL82" s="9">
        <v>1</v>
      </c>
      <c r="BM82" s="9" t="s">
        <v>340</v>
      </c>
      <c r="BN82" s="3" t="s">
        <v>1308</v>
      </c>
      <c r="BO82" s="20" t="s">
        <v>1502</v>
      </c>
      <c r="BP82" s="9"/>
      <c r="BQ82" s="9">
        <v>2</v>
      </c>
      <c r="BR82" s="9">
        <v>1</v>
      </c>
      <c r="BS82" s="9">
        <v>1</v>
      </c>
      <c r="BT82" s="9">
        <v>1</v>
      </c>
      <c r="BU82" s="9">
        <v>0</v>
      </c>
      <c r="BV82" s="9">
        <v>0</v>
      </c>
      <c r="BW82" s="9">
        <v>0</v>
      </c>
      <c r="BX82" s="9">
        <v>8</v>
      </c>
      <c r="BY82" s="9">
        <v>3</v>
      </c>
      <c r="BZ82" s="9">
        <v>4</v>
      </c>
      <c r="CA82" s="9">
        <v>0</v>
      </c>
      <c r="CB82" s="9">
        <v>0</v>
      </c>
      <c r="CC82" s="9" t="s">
        <v>340</v>
      </c>
      <c r="CD82" s="9" t="s">
        <v>340</v>
      </c>
      <c r="CE82" s="9">
        <v>2</v>
      </c>
      <c r="CF82" s="9" t="s">
        <v>340</v>
      </c>
      <c r="CG82" s="9">
        <v>0</v>
      </c>
      <c r="CH82" s="9" t="s">
        <v>340</v>
      </c>
      <c r="CI82" s="9">
        <v>0</v>
      </c>
      <c r="CJ82" s="72">
        <v>5000</v>
      </c>
      <c r="CK82" s="72">
        <v>150</v>
      </c>
      <c r="CL82" s="79">
        <v>0</v>
      </c>
      <c r="CM82" s="22" t="s">
        <v>1586</v>
      </c>
      <c r="CN82" s="9"/>
      <c r="CO82" s="9"/>
      <c r="CP82" s="73" t="s">
        <v>340</v>
      </c>
      <c r="CQ82" s="74" t="s">
        <v>340</v>
      </c>
      <c r="CR82" s="25"/>
      <c r="CS82" s="25"/>
      <c r="CT82" s="71"/>
      <c r="CU82" s="9" t="s">
        <v>348</v>
      </c>
      <c r="CV82" s="9">
        <v>4</v>
      </c>
      <c r="CW82" s="9">
        <v>3</v>
      </c>
      <c r="CX82" s="75"/>
      <c r="CY82" s="26" t="s">
        <v>819</v>
      </c>
      <c r="CZ82" s="71"/>
      <c r="DA82" s="71"/>
      <c r="DB82" s="76"/>
      <c r="DC82" s="9" t="s">
        <v>340</v>
      </c>
      <c r="DD82" s="9" t="s">
        <v>340</v>
      </c>
      <c r="DE82" s="6">
        <v>1996</v>
      </c>
      <c r="DF82" s="5">
        <v>902.1</v>
      </c>
      <c r="DG82" s="5"/>
      <c r="DH82" s="5">
        <v>902.1</v>
      </c>
      <c r="DI82" s="5" t="s">
        <v>340</v>
      </c>
      <c r="DJ82" s="5"/>
      <c r="DK82" s="5"/>
      <c r="DL82" s="5">
        <v>101</v>
      </c>
      <c r="DM82" s="5">
        <v>604.6</v>
      </c>
      <c r="DN82" s="5"/>
      <c r="DO82" s="5">
        <v>366.6</v>
      </c>
      <c r="DP82" s="5"/>
      <c r="DQ82" s="5">
        <v>501.8</v>
      </c>
      <c r="DR82" s="5">
        <v>1964</v>
      </c>
      <c r="DS82" s="5"/>
      <c r="DT82" s="5">
        <v>3538</v>
      </c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>
        <v>4440.1</v>
      </c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77">
        <v>444.1</v>
      </c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</row>
    <row r="83" spans="1:252" ht="12.75">
      <c r="A83" s="23" t="s">
        <v>359</v>
      </c>
      <c r="B83" s="9" t="s">
        <v>360</v>
      </c>
      <c r="C83" s="9" t="s">
        <v>1546</v>
      </c>
      <c r="D83" s="9" t="s">
        <v>1547</v>
      </c>
      <c r="E83" s="63" t="s">
        <v>862</v>
      </c>
      <c r="F83" s="63" t="s">
        <v>866</v>
      </c>
      <c r="G83" s="64">
        <v>502555</v>
      </c>
      <c r="H83" s="64">
        <v>1043957</v>
      </c>
      <c r="I83" s="65" t="s">
        <v>347</v>
      </c>
      <c r="J83" s="65"/>
      <c r="K83" s="65">
        <v>2</v>
      </c>
      <c r="L83" s="6"/>
      <c r="M83" s="9" t="s">
        <v>348</v>
      </c>
      <c r="N83" s="66">
        <v>685039</v>
      </c>
      <c r="O83" s="40">
        <v>18090</v>
      </c>
      <c r="P83" s="40">
        <v>38628</v>
      </c>
      <c r="Q83" s="67"/>
      <c r="R83" s="67">
        <v>1</v>
      </c>
      <c r="S83" s="67">
        <v>2</v>
      </c>
      <c r="T83" s="9" t="s">
        <v>340</v>
      </c>
      <c r="U83" s="9" t="s">
        <v>340</v>
      </c>
      <c r="V83" s="68" t="s">
        <v>340</v>
      </c>
      <c r="W83" s="65"/>
      <c r="X83" s="65" t="s">
        <v>340</v>
      </c>
      <c r="Y83" s="65"/>
      <c r="Z83" s="68"/>
      <c r="AA83" s="69">
        <v>1</v>
      </c>
      <c r="AB83" s="69">
        <v>57.564744598655025</v>
      </c>
      <c r="AC83" s="9">
        <v>3</v>
      </c>
      <c r="AD83" s="69">
        <v>23.04764630133066</v>
      </c>
      <c r="AE83" s="25">
        <v>1</v>
      </c>
      <c r="AF83" s="25" t="s">
        <v>340</v>
      </c>
      <c r="AG83" s="25"/>
      <c r="AH83" s="25"/>
      <c r="AI83" s="20"/>
      <c r="AJ83" s="20"/>
      <c r="AK83" s="20"/>
      <c r="AL83" s="20" t="s">
        <v>1502</v>
      </c>
      <c r="AM83" s="9" t="s">
        <v>340</v>
      </c>
      <c r="AN83" s="9" t="s">
        <v>340</v>
      </c>
      <c r="AO83" s="9" t="s">
        <v>340</v>
      </c>
      <c r="AP83" s="9" t="s">
        <v>340</v>
      </c>
      <c r="AQ83" s="9" t="s">
        <v>340</v>
      </c>
      <c r="AR83" s="9" t="s">
        <v>340</v>
      </c>
      <c r="AS83" s="9" t="s">
        <v>340</v>
      </c>
      <c r="AT83" s="9" t="s">
        <v>340</v>
      </c>
      <c r="AU83" s="9" t="s">
        <v>340</v>
      </c>
      <c r="AV83" s="9" t="s">
        <v>340</v>
      </c>
      <c r="AW83" s="9" t="s">
        <v>340</v>
      </c>
      <c r="AX83" s="9" t="s">
        <v>340</v>
      </c>
      <c r="AY83" s="78">
        <v>57.564744598655025</v>
      </c>
      <c r="AZ83" s="78">
        <v>19.38760910001431</v>
      </c>
      <c r="BA83" s="78">
        <v>0.028616397195593075</v>
      </c>
      <c r="BB83" s="78">
        <v>1.8085563027614822</v>
      </c>
      <c r="BC83" s="78">
        <v>9.680927171269136</v>
      </c>
      <c r="BD83" s="78">
        <v>7.903848905422807</v>
      </c>
      <c r="BE83" s="78">
        <v>3.6256975246816427</v>
      </c>
      <c r="BF83" s="71" t="s">
        <v>340</v>
      </c>
      <c r="BG83" s="71" t="s">
        <v>340</v>
      </c>
      <c r="BH83" s="71" t="s">
        <v>340</v>
      </c>
      <c r="BI83" s="71" t="s">
        <v>340</v>
      </c>
      <c r="BJ83" s="71"/>
      <c r="BK83" s="71" t="s">
        <v>340</v>
      </c>
      <c r="BL83" s="9">
        <v>1</v>
      </c>
      <c r="BM83" s="9" t="s">
        <v>340</v>
      </c>
      <c r="BN83" s="3" t="s">
        <v>1179</v>
      </c>
      <c r="BO83" s="20" t="s">
        <v>1502</v>
      </c>
      <c r="BP83" s="9"/>
      <c r="BQ83" s="9">
        <v>2</v>
      </c>
      <c r="BR83" s="9">
        <v>1</v>
      </c>
      <c r="BS83" s="9">
        <v>1</v>
      </c>
      <c r="BT83" s="9">
        <v>0</v>
      </c>
      <c r="BU83" s="9">
        <v>0</v>
      </c>
      <c r="BV83" s="9">
        <v>1</v>
      </c>
      <c r="BW83" s="9">
        <v>0</v>
      </c>
      <c r="BX83" s="9">
        <v>7</v>
      </c>
      <c r="BY83" s="9">
        <v>1</v>
      </c>
      <c r="BZ83" s="9">
        <v>1</v>
      </c>
      <c r="CA83" s="9">
        <v>3</v>
      </c>
      <c r="CB83" s="9">
        <v>3</v>
      </c>
      <c r="CC83" s="9" t="s">
        <v>340</v>
      </c>
      <c r="CD83" s="9" t="s">
        <v>340</v>
      </c>
      <c r="CE83" s="9">
        <v>2</v>
      </c>
      <c r="CF83" s="9" t="s">
        <v>340</v>
      </c>
      <c r="CG83" s="9">
        <v>0</v>
      </c>
      <c r="CH83" s="9">
        <v>0</v>
      </c>
      <c r="CI83" s="9">
        <v>0</v>
      </c>
      <c r="CJ83" s="72">
        <v>7900</v>
      </c>
      <c r="CK83" s="72">
        <v>150</v>
      </c>
      <c r="CL83" s="79" t="s">
        <v>819</v>
      </c>
      <c r="CM83" s="22" t="s">
        <v>1500</v>
      </c>
      <c r="CN83" s="9" t="s">
        <v>340</v>
      </c>
      <c r="CO83" s="9"/>
      <c r="CP83" s="73"/>
      <c r="CQ83" s="74" t="s">
        <v>340</v>
      </c>
      <c r="CR83" s="25"/>
      <c r="CS83" s="25"/>
      <c r="CT83" s="71"/>
      <c r="CU83" s="9" t="s">
        <v>1545</v>
      </c>
      <c r="CV83" s="9">
        <v>1</v>
      </c>
      <c r="CW83" s="9">
        <v>1</v>
      </c>
      <c r="CX83" s="75" t="s">
        <v>819</v>
      </c>
      <c r="CY83" s="26" t="s">
        <v>1409</v>
      </c>
      <c r="CZ83" s="71"/>
      <c r="DA83" s="71"/>
      <c r="DB83" s="76">
        <v>10</v>
      </c>
      <c r="DC83" s="9"/>
      <c r="DD83" s="9" t="s">
        <v>340</v>
      </c>
      <c r="DE83" s="6"/>
      <c r="DF83" s="5"/>
      <c r="DG83" s="5"/>
      <c r="DH83" s="5"/>
      <c r="DI83" s="5" t="s">
        <v>340</v>
      </c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>
        <v>229.4</v>
      </c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>
        <v>229.4</v>
      </c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77">
        <v>229.4</v>
      </c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</row>
    <row r="84" spans="1:252" ht="25.5">
      <c r="A84" s="23" t="s">
        <v>530</v>
      </c>
      <c r="B84" s="9" t="s">
        <v>360</v>
      </c>
      <c r="C84" s="9" t="s">
        <v>1946</v>
      </c>
      <c r="D84" s="9" t="s">
        <v>1947</v>
      </c>
      <c r="E84" s="63" t="s">
        <v>985</v>
      </c>
      <c r="F84" s="63" t="s">
        <v>985</v>
      </c>
      <c r="G84" s="64">
        <v>591501</v>
      </c>
      <c r="H84" s="64">
        <v>1055029</v>
      </c>
      <c r="I84" s="65" t="s">
        <v>497</v>
      </c>
      <c r="J84" s="65"/>
      <c r="K84" s="65"/>
      <c r="L84" s="60"/>
      <c r="M84" s="9" t="s">
        <v>344</v>
      </c>
      <c r="N84" s="66"/>
      <c r="O84" s="40">
        <v>322</v>
      </c>
      <c r="P84" s="40">
        <v>10057</v>
      </c>
      <c r="Q84" s="67"/>
      <c r="R84" s="67"/>
      <c r="S84" s="67"/>
      <c r="T84" s="65" t="s">
        <v>340</v>
      </c>
      <c r="U84" s="65"/>
      <c r="V84" s="68"/>
      <c r="W84" s="65" t="s">
        <v>340</v>
      </c>
      <c r="X84" s="65"/>
      <c r="Y84" s="65" t="s">
        <v>340</v>
      </c>
      <c r="Z84" s="68"/>
      <c r="AA84" s="69">
        <v>1</v>
      </c>
      <c r="AB84" s="69">
        <v>89.00947722409049</v>
      </c>
      <c r="AC84" s="9">
        <v>2</v>
      </c>
      <c r="AD84" s="69">
        <v>7.2913482115561</v>
      </c>
      <c r="AE84" s="79"/>
      <c r="AF84" s="79" t="s">
        <v>340</v>
      </c>
      <c r="AG84" s="79"/>
      <c r="AH84" s="79"/>
      <c r="AI84" s="20"/>
      <c r="AJ84" s="20"/>
      <c r="AK84" s="20"/>
      <c r="AL84" s="20" t="s">
        <v>1501</v>
      </c>
      <c r="AM84" s="9" t="s">
        <v>340</v>
      </c>
      <c r="AN84" s="9">
        <v>0</v>
      </c>
      <c r="AO84" s="9" t="s">
        <v>340</v>
      </c>
      <c r="AP84" s="9">
        <v>0</v>
      </c>
      <c r="AQ84" s="9">
        <v>0</v>
      </c>
      <c r="AR84" s="80" t="s">
        <v>340</v>
      </c>
      <c r="AS84" s="80" t="s">
        <v>340</v>
      </c>
      <c r="AT84" s="80">
        <v>0</v>
      </c>
      <c r="AU84" s="80" t="s">
        <v>340</v>
      </c>
      <c r="AV84" s="80" t="s">
        <v>340</v>
      </c>
      <c r="AW84" s="80" t="s">
        <v>340</v>
      </c>
      <c r="AX84" s="80" t="s">
        <v>340</v>
      </c>
      <c r="AY84" s="70">
        <v>89.00947722409049</v>
      </c>
      <c r="AZ84" s="70">
        <v>3.6991745643534086</v>
      </c>
      <c r="BA84" s="70">
        <v>0</v>
      </c>
      <c r="BB84" s="70">
        <v>1.2840110058086214</v>
      </c>
      <c r="BC84" s="70">
        <v>1.3910119229593396</v>
      </c>
      <c r="BD84" s="70">
        <v>4.234179150107001</v>
      </c>
      <c r="BE84" s="70">
        <v>0.3821461326811373</v>
      </c>
      <c r="BF84" s="71" t="s">
        <v>340</v>
      </c>
      <c r="BG84" s="71" t="s">
        <v>340</v>
      </c>
      <c r="BH84" s="71" t="s">
        <v>340</v>
      </c>
      <c r="BI84" s="71" t="s">
        <v>340</v>
      </c>
      <c r="BJ84" s="71" t="s">
        <v>340</v>
      </c>
      <c r="BK84" s="71" t="s">
        <v>340</v>
      </c>
      <c r="BL84" s="9">
        <v>4</v>
      </c>
      <c r="BM84" s="9" t="s">
        <v>340</v>
      </c>
      <c r="BN84" s="3" t="s">
        <v>1338</v>
      </c>
      <c r="BO84" s="20" t="s">
        <v>1502</v>
      </c>
      <c r="BP84" s="9"/>
      <c r="BQ84" s="9">
        <v>4</v>
      </c>
      <c r="BR84" s="9">
        <v>4</v>
      </c>
      <c r="BS84" s="9">
        <v>0</v>
      </c>
      <c r="BT84" s="9">
        <v>0</v>
      </c>
      <c r="BU84" s="9">
        <v>0</v>
      </c>
      <c r="BV84" s="9">
        <v>1</v>
      </c>
      <c r="BW84" s="9">
        <v>0</v>
      </c>
      <c r="BX84" s="9">
        <v>1</v>
      </c>
      <c r="BY84" s="9">
        <v>2</v>
      </c>
      <c r="BZ84" s="9">
        <v>4</v>
      </c>
      <c r="CA84" s="9">
        <v>4</v>
      </c>
      <c r="CB84" s="9">
        <v>2</v>
      </c>
      <c r="CC84" s="9" t="s">
        <v>340</v>
      </c>
      <c r="CD84" s="9" t="s">
        <v>340</v>
      </c>
      <c r="CE84" s="9">
        <v>1</v>
      </c>
      <c r="CF84" s="9">
        <v>0</v>
      </c>
      <c r="CG84" s="9">
        <v>0</v>
      </c>
      <c r="CH84" s="9">
        <v>0</v>
      </c>
      <c r="CI84" s="9" t="s">
        <v>340</v>
      </c>
      <c r="CJ84" s="72">
        <v>5052</v>
      </c>
      <c r="CK84" s="72">
        <v>98</v>
      </c>
      <c r="CL84" s="24" t="s">
        <v>728</v>
      </c>
      <c r="CM84" s="22" t="s">
        <v>1564</v>
      </c>
      <c r="CN84" s="9"/>
      <c r="CO84" s="9" t="s">
        <v>340</v>
      </c>
      <c r="CP84" s="81"/>
      <c r="CQ84" s="74" t="s">
        <v>340</v>
      </c>
      <c r="CR84" s="25"/>
      <c r="CS84" s="25"/>
      <c r="CT84" s="71"/>
      <c r="CU84" s="9" t="s">
        <v>348</v>
      </c>
      <c r="CV84" s="9">
        <v>1</v>
      </c>
      <c r="CW84" s="9">
        <v>4</v>
      </c>
      <c r="CX84" s="72" t="s">
        <v>728</v>
      </c>
      <c r="CY84" s="2" t="s">
        <v>793</v>
      </c>
      <c r="CZ84" s="71"/>
      <c r="DA84" s="71"/>
      <c r="DB84" s="76"/>
      <c r="DC84" s="9"/>
      <c r="DD84" s="9" t="s">
        <v>340</v>
      </c>
      <c r="DE84" s="6"/>
      <c r="DF84" s="5"/>
      <c r="DG84" s="5"/>
      <c r="DH84" s="5"/>
      <c r="DI84" s="5" t="s">
        <v>340</v>
      </c>
      <c r="DJ84" s="5"/>
      <c r="DK84" s="5">
        <v>2876.6</v>
      </c>
      <c r="DL84" s="5">
        <v>171</v>
      </c>
      <c r="DM84" s="5">
        <v>323.3</v>
      </c>
      <c r="DN84" s="5">
        <v>50.6</v>
      </c>
      <c r="DO84" s="5"/>
      <c r="DP84" s="5"/>
      <c r="DQ84" s="5"/>
      <c r="DR84" s="5"/>
      <c r="DS84" s="5">
        <v>1062.1</v>
      </c>
      <c r="DT84" s="5">
        <v>4483.6</v>
      </c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>
        <v>4483.6</v>
      </c>
      <c r="EH84" s="5"/>
      <c r="EI84" s="5"/>
      <c r="EJ84" s="5"/>
      <c r="EK84" s="5"/>
      <c r="EL84" s="5"/>
      <c r="EM84" s="5">
        <v>255.198</v>
      </c>
      <c r="EN84" s="5">
        <v>161.562</v>
      </c>
      <c r="EO84" s="5">
        <v>169.166</v>
      </c>
      <c r="EP84" s="5">
        <v>168.906</v>
      </c>
      <c r="EQ84" s="5">
        <v>188.91</v>
      </c>
      <c r="ER84" s="5"/>
      <c r="ES84" s="5">
        <v>943.7419999999998</v>
      </c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77">
        <v>5427.342000000001</v>
      </c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</row>
    <row r="85" spans="1:252" ht="12.75">
      <c r="A85" s="23" t="s">
        <v>470</v>
      </c>
      <c r="B85" s="9" t="s">
        <v>360</v>
      </c>
      <c r="C85" s="9" t="s">
        <v>1752</v>
      </c>
      <c r="D85" s="9" t="s">
        <v>1753</v>
      </c>
      <c r="E85" s="63" t="s">
        <v>995</v>
      </c>
      <c r="F85" s="63" t="s">
        <v>995</v>
      </c>
      <c r="G85" s="64">
        <v>501731</v>
      </c>
      <c r="H85" s="64">
        <v>1074126</v>
      </c>
      <c r="I85" s="65" t="s">
        <v>348</v>
      </c>
      <c r="J85" s="65"/>
      <c r="K85" s="65"/>
      <c r="L85" s="60">
        <v>1996</v>
      </c>
      <c r="M85" s="9" t="s">
        <v>348</v>
      </c>
      <c r="N85" s="82"/>
      <c r="O85" s="40">
        <v>528</v>
      </c>
      <c r="P85" s="40">
        <v>5232</v>
      </c>
      <c r="Q85" s="67"/>
      <c r="R85" s="67"/>
      <c r="S85" s="67"/>
      <c r="T85" s="9"/>
      <c r="U85" s="9"/>
      <c r="V85" s="68"/>
      <c r="W85" s="65" t="s">
        <v>340</v>
      </c>
      <c r="X85" s="65"/>
      <c r="Y85" s="65"/>
      <c r="Z85" s="68"/>
      <c r="AA85" s="69">
        <v>5</v>
      </c>
      <c r="AB85" s="69">
        <v>35.01628664495114</v>
      </c>
      <c r="AC85" s="9">
        <v>2</v>
      </c>
      <c r="AD85" s="69">
        <v>69.24538545059717</v>
      </c>
      <c r="AE85" s="25"/>
      <c r="AF85" s="25" t="s">
        <v>340</v>
      </c>
      <c r="AG85" s="25"/>
      <c r="AH85" s="25"/>
      <c r="AI85" s="20"/>
      <c r="AJ85" s="20"/>
      <c r="AK85" s="20"/>
      <c r="AL85" s="20" t="s">
        <v>1501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80" t="s">
        <v>340</v>
      </c>
      <c r="AS85" s="80" t="s">
        <v>340</v>
      </c>
      <c r="AT85" s="80">
        <v>0</v>
      </c>
      <c r="AU85" s="80" t="s">
        <v>340</v>
      </c>
      <c r="AV85" s="80" t="s">
        <v>340</v>
      </c>
      <c r="AW85" s="80" t="s">
        <v>340</v>
      </c>
      <c r="AX85" s="80" t="s">
        <v>340</v>
      </c>
      <c r="AY85" s="70">
        <v>23.561346362649292</v>
      </c>
      <c r="AZ85" s="70">
        <v>7.193268186753529</v>
      </c>
      <c r="BA85" s="70">
        <v>0</v>
      </c>
      <c r="BB85" s="70">
        <v>13.572204125950055</v>
      </c>
      <c r="BC85" s="70">
        <v>35.01628664495114</v>
      </c>
      <c r="BD85" s="70">
        <v>2.0629750271444083</v>
      </c>
      <c r="BE85" s="70">
        <v>18.593919652551573</v>
      </c>
      <c r="BF85" s="71" t="s">
        <v>340</v>
      </c>
      <c r="BG85" s="71" t="s">
        <v>340</v>
      </c>
      <c r="BH85" s="71" t="s">
        <v>340</v>
      </c>
      <c r="BI85" s="71"/>
      <c r="BJ85" s="71"/>
      <c r="BK85" s="71" t="s">
        <v>340</v>
      </c>
      <c r="BL85" s="9"/>
      <c r="BM85" s="9" t="s">
        <v>340</v>
      </c>
      <c r="BN85" s="3" t="s">
        <v>1197</v>
      </c>
      <c r="BO85" s="20" t="s">
        <v>1501</v>
      </c>
      <c r="BP85" s="9"/>
      <c r="BQ85" s="9">
        <v>1</v>
      </c>
      <c r="BR85" s="9">
        <v>0</v>
      </c>
      <c r="BS85" s="9">
        <v>1</v>
      </c>
      <c r="BT85" s="9">
        <v>0</v>
      </c>
      <c r="BU85" s="9">
        <v>0</v>
      </c>
      <c r="BV85" s="9">
        <v>0</v>
      </c>
      <c r="BW85" s="9">
        <v>0</v>
      </c>
      <c r="BX85" s="9">
        <v>8</v>
      </c>
      <c r="BY85" s="9">
        <v>1</v>
      </c>
      <c r="BZ85" s="9">
        <v>1</v>
      </c>
      <c r="CA85" s="9">
        <v>2</v>
      </c>
      <c r="CB85" s="9">
        <v>4</v>
      </c>
      <c r="CC85" s="9" t="s">
        <v>340</v>
      </c>
      <c r="CD85" s="9" t="s">
        <v>340</v>
      </c>
      <c r="CE85" s="9">
        <v>2</v>
      </c>
      <c r="CF85" s="9" t="s">
        <v>340</v>
      </c>
      <c r="CG85" s="9">
        <v>0</v>
      </c>
      <c r="CH85" s="9">
        <v>0</v>
      </c>
      <c r="CI85" s="9">
        <v>0</v>
      </c>
      <c r="CJ85" s="72">
        <v>4250</v>
      </c>
      <c r="CK85" s="72">
        <v>150</v>
      </c>
      <c r="CL85" s="79">
        <v>0</v>
      </c>
      <c r="CM85" s="22" t="s">
        <v>1579</v>
      </c>
      <c r="CN85" s="9"/>
      <c r="CO85" s="9"/>
      <c r="CP85" s="73" t="s">
        <v>340</v>
      </c>
      <c r="CQ85" s="74" t="s">
        <v>340</v>
      </c>
      <c r="CR85" s="25"/>
      <c r="CS85" s="25"/>
      <c r="CT85" s="71"/>
      <c r="CU85" s="9">
        <v>0</v>
      </c>
      <c r="CV85" s="9">
        <v>1</v>
      </c>
      <c r="CW85" s="9">
        <v>3</v>
      </c>
      <c r="CX85" s="75"/>
      <c r="CY85" s="26" t="s">
        <v>1366</v>
      </c>
      <c r="CZ85" s="71"/>
      <c r="DA85" s="71"/>
      <c r="DB85" s="76"/>
      <c r="DC85" s="9"/>
      <c r="DD85" s="9"/>
      <c r="DE85" s="6">
        <v>1996</v>
      </c>
      <c r="DF85" s="5">
        <v>114.75</v>
      </c>
      <c r="DG85" s="5"/>
      <c r="DH85" s="5">
        <v>114.75</v>
      </c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>
        <v>114.75</v>
      </c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77">
        <v>114.75</v>
      </c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</row>
    <row r="86" spans="1:252" ht="25.5">
      <c r="A86" s="23" t="s">
        <v>389</v>
      </c>
      <c r="B86" s="9" t="s">
        <v>360</v>
      </c>
      <c r="C86" s="9" t="s">
        <v>1731</v>
      </c>
      <c r="D86" s="9" t="s">
        <v>1732</v>
      </c>
      <c r="E86" s="63" t="s">
        <v>985</v>
      </c>
      <c r="F86" s="63" t="s">
        <v>985</v>
      </c>
      <c r="G86" s="64">
        <v>593341</v>
      </c>
      <c r="H86" s="64">
        <v>1082853</v>
      </c>
      <c r="I86" s="65" t="s">
        <v>384</v>
      </c>
      <c r="J86" s="65"/>
      <c r="K86" s="65"/>
      <c r="L86" s="60">
        <v>1997</v>
      </c>
      <c r="M86" s="9" t="s">
        <v>344</v>
      </c>
      <c r="N86" s="82"/>
      <c r="O86" s="40"/>
      <c r="P86" s="40">
        <f>581+674</f>
        <v>1255</v>
      </c>
      <c r="Q86" s="67"/>
      <c r="R86" s="67"/>
      <c r="S86" s="67"/>
      <c r="T86" s="9" t="s">
        <v>340</v>
      </c>
      <c r="U86" s="9"/>
      <c r="V86" s="68"/>
      <c r="W86" s="65"/>
      <c r="X86" s="65"/>
      <c r="Y86" s="65"/>
      <c r="Z86" s="68" t="s">
        <v>340</v>
      </c>
      <c r="AA86" s="69">
        <v>1</v>
      </c>
      <c r="AB86" s="69">
        <v>83.35809806835067</v>
      </c>
      <c r="AC86" s="9">
        <v>2</v>
      </c>
      <c r="AD86" s="69">
        <v>6.092124814264487</v>
      </c>
      <c r="AE86" s="25"/>
      <c r="AF86" s="25" t="s">
        <v>340</v>
      </c>
      <c r="AG86" s="25"/>
      <c r="AH86" s="25"/>
      <c r="AI86" s="20"/>
      <c r="AJ86" s="20"/>
      <c r="AK86" s="20"/>
      <c r="AL86" s="20" t="s">
        <v>1502</v>
      </c>
      <c r="AM86" s="9" t="s">
        <v>340</v>
      </c>
      <c r="AN86" s="9">
        <v>0</v>
      </c>
      <c r="AO86" s="9" t="s">
        <v>340</v>
      </c>
      <c r="AP86" s="9">
        <v>0</v>
      </c>
      <c r="AQ86" s="9">
        <v>0</v>
      </c>
      <c r="AR86" s="80" t="s">
        <v>340</v>
      </c>
      <c r="AS86" s="80" t="s">
        <v>340</v>
      </c>
      <c r="AT86" s="80">
        <v>0</v>
      </c>
      <c r="AU86" s="80" t="s">
        <v>340</v>
      </c>
      <c r="AV86" s="80" t="s">
        <v>340</v>
      </c>
      <c r="AW86" s="80" t="s">
        <v>340</v>
      </c>
      <c r="AX86" s="80">
        <v>0</v>
      </c>
      <c r="AY86" s="70">
        <v>83.35809806835067</v>
      </c>
      <c r="AZ86" s="70">
        <v>10.549777117384844</v>
      </c>
      <c r="BA86" s="70">
        <v>0</v>
      </c>
      <c r="BB86" s="70">
        <v>0.2971768202080238</v>
      </c>
      <c r="BC86" s="70">
        <v>2.2288261515601784</v>
      </c>
      <c r="BD86" s="70">
        <v>3.566121842496285</v>
      </c>
      <c r="BE86" s="70">
        <v>0</v>
      </c>
      <c r="BF86" s="71" t="s">
        <v>340</v>
      </c>
      <c r="BG86" s="71" t="s">
        <v>340</v>
      </c>
      <c r="BH86" s="71" t="s">
        <v>340</v>
      </c>
      <c r="BI86" s="71"/>
      <c r="BJ86" s="71" t="s">
        <v>340</v>
      </c>
      <c r="BK86" s="71" t="s">
        <v>340</v>
      </c>
      <c r="BL86" s="9">
        <v>2</v>
      </c>
      <c r="BM86" s="9" t="s">
        <v>340</v>
      </c>
      <c r="BO86" s="20"/>
      <c r="BP86" s="9"/>
      <c r="BQ86" s="9">
        <v>3</v>
      </c>
      <c r="BR86" s="9">
        <v>2</v>
      </c>
      <c r="BS86" s="9">
        <v>1</v>
      </c>
      <c r="BT86" s="9">
        <v>0</v>
      </c>
      <c r="BU86" s="9">
        <v>0</v>
      </c>
      <c r="BV86" s="9">
        <v>0</v>
      </c>
      <c r="BW86" s="9">
        <v>0</v>
      </c>
      <c r="BX86" s="9">
        <v>2</v>
      </c>
      <c r="BY86" s="9">
        <v>2</v>
      </c>
      <c r="BZ86" s="9">
        <v>3</v>
      </c>
      <c r="CA86" s="9">
        <v>2</v>
      </c>
      <c r="CB86" s="9">
        <v>5</v>
      </c>
      <c r="CC86" s="9" t="s">
        <v>340</v>
      </c>
      <c r="CD86" s="9" t="s">
        <v>340</v>
      </c>
      <c r="CE86" s="9">
        <v>1</v>
      </c>
      <c r="CF86" s="9">
        <v>0</v>
      </c>
      <c r="CG86" s="9">
        <v>0</v>
      </c>
      <c r="CH86" s="9">
        <v>0</v>
      </c>
      <c r="CI86" s="9" t="s">
        <v>340</v>
      </c>
      <c r="CJ86" s="72">
        <v>3930</v>
      </c>
      <c r="CK86" s="72">
        <v>100</v>
      </c>
      <c r="CL86" s="79">
        <v>0</v>
      </c>
      <c r="CM86" s="22" t="s">
        <v>1579</v>
      </c>
      <c r="CN86" s="9"/>
      <c r="CO86" s="9"/>
      <c r="CP86" s="73"/>
      <c r="CQ86" s="74" t="s">
        <v>340</v>
      </c>
      <c r="CR86" s="25"/>
      <c r="CS86" s="25"/>
      <c r="CT86" s="71"/>
      <c r="CU86" s="9" t="s">
        <v>348</v>
      </c>
      <c r="CV86" s="9">
        <v>4</v>
      </c>
      <c r="CW86" s="9">
        <v>4</v>
      </c>
      <c r="CX86" s="75"/>
      <c r="CY86" s="26" t="s">
        <v>1425</v>
      </c>
      <c r="CZ86" s="71"/>
      <c r="DA86" s="71"/>
      <c r="DB86" s="76"/>
      <c r="DC86" s="9" t="s">
        <v>340</v>
      </c>
      <c r="DD86" s="9"/>
      <c r="DE86" s="6">
        <v>1997</v>
      </c>
      <c r="DF86" s="5"/>
      <c r="DG86" s="5"/>
      <c r="DH86" s="5"/>
      <c r="DI86" s="5"/>
      <c r="DJ86" s="5"/>
      <c r="DK86" s="5"/>
      <c r="DL86" s="5"/>
      <c r="DM86" s="5">
        <v>304</v>
      </c>
      <c r="DN86" s="5">
        <v>959.1</v>
      </c>
      <c r="DO86" s="5"/>
      <c r="DP86" s="5">
        <v>11.2</v>
      </c>
      <c r="DQ86" s="5"/>
      <c r="DR86" s="5"/>
      <c r="DS86" s="5"/>
      <c r="DT86" s="5">
        <v>1274.3</v>
      </c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>
        <v>1274.3</v>
      </c>
      <c r="EH86" s="5"/>
      <c r="EI86" s="5">
        <v>141.282</v>
      </c>
      <c r="EJ86" s="5">
        <v>113.52699000000001</v>
      </c>
      <c r="EK86" s="5">
        <v>135.21</v>
      </c>
      <c r="EL86" s="5">
        <v>120.611</v>
      </c>
      <c r="EM86" s="5">
        <v>155.762</v>
      </c>
      <c r="EN86" s="5">
        <v>129.068</v>
      </c>
      <c r="EO86" s="5">
        <v>141.718</v>
      </c>
      <c r="EP86" s="5">
        <v>123.673</v>
      </c>
      <c r="EQ86" s="5">
        <v>137.179</v>
      </c>
      <c r="ER86" s="5"/>
      <c r="ES86" s="5">
        <v>1198.02999</v>
      </c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77">
        <v>2472.32999</v>
      </c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</row>
    <row r="87" spans="1:252" ht="20.25" customHeight="1">
      <c r="A87" s="23" t="s">
        <v>505</v>
      </c>
      <c r="B87" s="9" t="s">
        <v>360</v>
      </c>
      <c r="C87" s="9" t="s">
        <v>1772</v>
      </c>
      <c r="D87" s="9" t="s">
        <v>188</v>
      </c>
      <c r="E87" s="63" t="s">
        <v>1144</v>
      </c>
      <c r="F87" s="63" t="s">
        <v>1144</v>
      </c>
      <c r="G87" s="64">
        <v>494153</v>
      </c>
      <c r="H87" s="64">
        <v>1034804</v>
      </c>
      <c r="I87" s="65" t="s">
        <v>497</v>
      </c>
      <c r="J87" s="65"/>
      <c r="K87" s="65"/>
      <c r="L87" s="6"/>
      <c r="M87" s="9" t="s">
        <v>348</v>
      </c>
      <c r="N87" s="66"/>
      <c r="O87" s="40"/>
      <c r="P87" s="40"/>
      <c r="Q87" s="67"/>
      <c r="R87" s="67"/>
      <c r="S87" s="67"/>
      <c r="T87" s="9"/>
      <c r="U87" s="9"/>
      <c r="V87" s="68"/>
      <c r="W87" s="65"/>
      <c r="X87" s="65"/>
      <c r="Y87" s="65"/>
      <c r="Z87" s="68" t="s">
        <v>340</v>
      </c>
      <c r="AA87" s="69"/>
      <c r="AB87" s="69"/>
      <c r="AC87" s="9">
        <v>1</v>
      </c>
      <c r="AD87" s="69"/>
      <c r="AE87" s="25"/>
      <c r="AF87" s="74" t="s">
        <v>340</v>
      </c>
      <c r="AG87" s="74"/>
      <c r="AH87" s="74"/>
      <c r="AI87" s="20"/>
      <c r="AJ87" s="20"/>
      <c r="AK87" s="20"/>
      <c r="AL87" s="20"/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80">
        <v>0</v>
      </c>
      <c r="AS87" s="80">
        <v>0</v>
      </c>
      <c r="AT87" s="80">
        <v>0</v>
      </c>
      <c r="AU87" s="80">
        <v>0</v>
      </c>
      <c r="AV87" s="80">
        <v>0</v>
      </c>
      <c r="AW87" s="80">
        <v>0</v>
      </c>
      <c r="AX87" s="80">
        <v>0</v>
      </c>
      <c r="AY87" s="70">
        <v>0</v>
      </c>
      <c r="AZ87" s="70">
        <v>0</v>
      </c>
      <c r="BA87" s="70">
        <v>0</v>
      </c>
      <c r="BB87" s="70">
        <v>0</v>
      </c>
      <c r="BC87" s="70">
        <v>0</v>
      </c>
      <c r="BD87" s="70">
        <v>0</v>
      </c>
      <c r="BE87" s="70">
        <v>0</v>
      </c>
      <c r="BF87" s="71"/>
      <c r="BG87" s="71"/>
      <c r="BH87" s="71"/>
      <c r="BI87" s="71"/>
      <c r="BJ87" s="71"/>
      <c r="BK87" s="71"/>
      <c r="BL87" s="84"/>
      <c r="BM87" s="9" t="s">
        <v>340</v>
      </c>
      <c r="BN87" s="3" t="s">
        <v>1184</v>
      </c>
      <c r="BO87" s="20" t="s">
        <v>1502</v>
      </c>
      <c r="BP87" s="9"/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 t="s">
        <v>340</v>
      </c>
      <c r="CD87" s="9" t="s">
        <v>340</v>
      </c>
      <c r="CE87" s="9">
        <v>2</v>
      </c>
      <c r="CF87" s="9" t="s">
        <v>340</v>
      </c>
      <c r="CG87" s="9">
        <v>0</v>
      </c>
      <c r="CH87" s="9">
        <v>0</v>
      </c>
      <c r="CI87" s="9">
        <v>0</v>
      </c>
      <c r="CJ87" s="72">
        <v>4000</v>
      </c>
      <c r="CK87" s="72">
        <v>75</v>
      </c>
      <c r="CL87" s="24">
        <v>0</v>
      </c>
      <c r="CM87" s="21" t="s">
        <v>1579</v>
      </c>
      <c r="CN87" s="9"/>
      <c r="CO87" s="9"/>
      <c r="CP87" s="73"/>
      <c r="CQ87" s="74" t="s">
        <v>340</v>
      </c>
      <c r="CR87" s="25"/>
      <c r="CS87" s="25"/>
      <c r="CT87" s="71"/>
      <c r="CU87" s="9" t="s">
        <v>348</v>
      </c>
      <c r="CV87" s="9">
        <v>4</v>
      </c>
      <c r="CW87" s="9">
        <v>3</v>
      </c>
      <c r="CX87" s="75"/>
      <c r="CY87" s="26"/>
      <c r="CZ87" s="71"/>
      <c r="DA87" s="71"/>
      <c r="DB87" s="76"/>
      <c r="DC87" s="9"/>
      <c r="DD87" s="9"/>
      <c r="DE87" s="6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>
        <v>5</v>
      </c>
      <c r="DV87" s="5"/>
      <c r="DW87" s="5"/>
      <c r="DX87" s="5"/>
      <c r="DY87" s="5"/>
      <c r="DZ87" s="5">
        <v>5</v>
      </c>
      <c r="EA87" s="5">
        <v>0.1980000000000004</v>
      </c>
      <c r="EB87" s="5"/>
      <c r="EC87" s="5"/>
      <c r="ED87" s="5"/>
      <c r="EE87" s="5"/>
      <c r="EF87" s="5">
        <v>0.1980000000000004</v>
      </c>
      <c r="EG87" s="5">
        <v>5</v>
      </c>
      <c r="EH87" s="5">
        <v>5</v>
      </c>
      <c r="EI87" s="5"/>
      <c r="EJ87" s="5"/>
      <c r="EK87" s="5"/>
      <c r="EL87" s="5"/>
      <c r="EM87" s="5">
        <v>5.05</v>
      </c>
      <c r="EN87" s="5">
        <v>5.05</v>
      </c>
      <c r="EO87" s="5">
        <v>5.05</v>
      </c>
      <c r="EP87" s="5">
        <v>5.05</v>
      </c>
      <c r="EQ87" s="5">
        <v>5.05</v>
      </c>
      <c r="ER87" s="5">
        <v>5.827</v>
      </c>
      <c r="ES87" s="5">
        <v>36.077000000000005</v>
      </c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77">
        <v>41.275</v>
      </c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</row>
    <row r="88" spans="1:252" ht="25.5" customHeight="1">
      <c r="A88" s="23" t="s">
        <v>500</v>
      </c>
      <c r="B88" s="9" t="s">
        <v>360</v>
      </c>
      <c r="C88" s="9" t="s">
        <v>39</v>
      </c>
      <c r="D88" s="9" t="s">
        <v>40</v>
      </c>
      <c r="E88" s="63" t="s">
        <v>985</v>
      </c>
      <c r="F88" s="63" t="s">
        <v>985</v>
      </c>
      <c r="G88" s="64">
        <v>580625</v>
      </c>
      <c r="H88" s="64">
        <v>1031020</v>
      </c>
      <c r="I88" s="65" t="s">
        <v>497</v>
      </c>
      <c r="J88" s="65"/>
      <c r="K88" s="65"/>
      <c r="L88" s="6"/>
      <c r="M88" s="9" t="s">
        <v>344</v>
      </c>
      <c r="N88" s="66"/>
      <c r="O88" s="40"/>
      <c r="P88" s="40">
        <f>1328+1205</f>
        <v>2533</v>
      </c>
      <c r="Q88" s="67"/>
      <c r="R88" s="67"/>
      <c r="S88" s="67"/>
      <c r="T88" s="9" t="s">
        <v>340</v>
      </c>
      <c r="U88" s="9"/>
      <c r="V88" s="68"/>
      <c r="W88" s="65"/>
      <c r="X88" s="65"/>
      <c r="Y88" s="65"/>
      <c r="Z88" s="68" t="s">
        <v>340</v>
      </c>
      <c r="AA88" s="69">
        <v>1</v>
      </c>
      <c r="AB88" s="69">
        <v>90.69767441860465</v>
      </c>
      <c r="AC88" s="9">
        <v>2</v>
      </c>
      <c r="AD88" s="69">
        <v>7.475083056478406</v>
      </c>
      <c r="AE88" s="25"/>
      <c r="AF88" s="25" t="s">
        <v>340</v>
      </c>
      <c r="AG88" s="25"/>
      <c r="AH88" s="25"/>
      <c r="AI88" s="20"/>
      <c r="AJ88" s="20"/>
      <c r="AK88" s="20"/>
      <c r="AL88" s="20"/>
      <c r="AM88" s="9" t="s">
        <v>340</v>
      </c>
      <c r="AN88" s="9">
        <v>0</v>
      </c>
      <c r="AO88" s="9" t="s">
        <v>340</v>
      </c>
      <c r="AP88" s="9">
        <v>0</v>
      </c>
      <c r="AQ88" s="9">
        <v>0</v>
      </c>
      <c r="AR88" s="80" t="s">
        <v>340</v>
      </c>
      <c r="AS88" s="80" t="s">
        <v>340</v>
      </c>
      <c r="AT88" s="80">
        <v>0</v>
      </c>
      <c r="AU88" s="80">
        <v>0</v>
      </c>
      <c r="AV88" s="80" t="s">
        <v>340</v>
      </c>
      <c r="AW88" s="80" t="s">
        <v>340</v>
      </c>
      <c r="AX88" s="80" t="s">
        <v>340</v>
      </c>
      <c r="AY88" s="70">
        <v>90.69767441860465</v>
      </c>
      <c r="AZ88" s="70">
        <v>1.8272425249169437</v>
      </c>
      <c r="BA88" s="70">
        <v>0</v>
      </c>
      <c r="BB88" s="70">
        <v>0</v>
      </c>
      <c r="BC88" s="70">
        <v>0.24916943521594684</v>
      </c>
      <c r="BD88" s="70">
        <v>6.976744186046512</v>
      </c>
      <c r="BE88" s="70">
        <v>0.24916943521594684</v>
      </c>
      <c r="BF88" s="71" t="s">
        <v>340</v>
      </c>
      <c r="BG88" s="71" t="s">
        <v>340</v>
      </c>
      <c r="BH88" s="71" t="s">
        <v>340</v>
      </c>
      <c r="BI88" s="71" t="s">
        <v>340</v>
      </c>
      <c r="BJ88" s="71"/>
      <c r="BK88" s="71" t="s">
        <v>340</v>
      </c>
      <c r="BL88" s="9">
        <v>2</v>
      </c>
      <c r="BM88" s="9" t="s">
        <v>340</v>
      </c>
      <c r="BN88" s="3" t="s">
        <v>1325</v>
      </c>
      <c r="BO88" s="20"/>
      <c r="BP88" s="9"/>
      <c r="BQ88" s="9">
        <v>2</v>
      </c>
      <c r="BR88" s="9">
        <v>2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3</v>
      </c>
      <c r="BY88" s="9">
        <v>4</v>
      </c>
      <c r="BZ88" s="9">
        <v>3</v>
      </c>
      <c r="CA88" s="9">
        <v>5</v>
      </c>
      <c r="CB88" s="9">
        <v>0</v>
      </c>
      <c r="CC88" s="9" t="s">
        <v>340</v>
      </c>
      <c r="CD88" s="9" t="s">
        <v>340</v>
      </c>
      <c r="CE88" s="9">
        <v>1</v>
      </c>
      <c r="CF88" s="9">
        <v>0</v>
      </c>
      <c r="CG88" s="9">
        <v>0</v>
      </c>
      <c r="CH88" s="9">
        <v>0</v>
      </c>
      <c r="CI88" s="9" t="s">
        <v>340</v>
      </c>
      <c r="CJ88" s="72">
        <v>3800</v>
      </c>
      <c r="CK88" s="72">
        <v>75</v>
      </c>
      <c r="CL88" s="79" t="s">
        <v>785</v>
      </c>
      <c r="CM88" s="22" t="s">
        <v>1579</v>
      </c>
      <c r="CN88" s="9"/>
      <c r="CO88" s="9"/>
      <c r="CP88" s="73"/>
      <c r="CQ88" s="74" t="s">
        <v>340</v>
      </c>
      <c r="CR88" s="25"/>
      <c r="CS88" s="25"/>
      <c r="CT88" s="71"/>
      <c r="CU88" s="9" t="s">
        <v>348</v>
      </c>
      <c r="CV88" s="9">
        <v>1</v>
      </c>
      <c r="CW88" s="9">
        <v>4</v>
      </c>
      <c r="CX88" s="75" t="s">
        <v>785</v>
      </c>
      <c r="CY88" s="26" t="s">
        <v>1391</v>
      </c>
      <c r="CZ88" s="71"/>
      <c r="DA88" s="71"/>
      <c r="DB88" s="76"/>
      <c r="DC88" s="9"/>
      <c r="DD88" s="9" t="s">
        <v>340</v>
      </c>
      <c r="DE88" s="6"/>
      <c r="DF88" s="5"/>
      <c r="DG88" s="5"/>
      <c r="DH88" s="5"/>
      <c r="DI88" s="5" t="s">
        <v>340</v>
      </c>
      <c r="DJ88" s="5"/>
      <c r="DK88" s="5"/>
      <c r="DL88" s="5">
        <v>179.8</v>
      </c>
      <c r="DM88" s="5">
        <v>20.1</v>
      </c>
      <c r="DN88" s="5">
        <v>442.2</v>
      </c>
      <c r="DO88" s="5">
        <v>1065.4</v>
      </c>
      <c r="DP88" s="5"/>
      <c r="DQ88" s="5"/>
      <c r="DR88" s="5"/>
      <c r="DS88" s="5"/>
      <c r="DT88" s="5">
        <v>1707.5</v>
      </c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>
        <v>1707.5</v>
      </c>
      <c r="EH88" s="5"/>
      <c r="EI88" s="5">
        <v>64.68357</v>
      </c>
      <c r="EJ88" s="5">
        <v>47.87178</v>
      </c>
      <c r="EK88" s="5">
        <v>50.243</v>
      </c>
      <c r="EL88" s="5">
        <v>33.999</v>
      </c>
      <c r="EM88" s="5">
        <v>56.731</v>
      </c>
      <c r="EN88" s="5">
        <v>59.599</v>
      </c>
      <c r="EO88" s="5">
        <v>135.3</v>
      </c>
      <c r="EP88" s="5">
        <v>144.311</v>
      </c>
      <c r="EQ88" s="5">
        <v>72.921</v>
      </c>
      <c r="ER88" s="5"/>
      <c r="ES88" s="5">
        <v>665.65935</v>
      </c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77">
        <v>2373.15935</v>
      </c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</row>
    <row r="89" spans="1:252" ht="25.5" customHeight="1">
      <c r="A89" s="111" t="s">
        <v>465</v>
      </c>
      <c r="B89" s="112" t="s">
        <v>360</v>
      </c>
      <c r="C89" s="112" t="s">
        <v>1747</v>
      </c>
      <c r="D89" s="112" t="s">
        <v>1748</v>
      </c>
      <c r="E89" s="113" t="s">
        <v>996</v>
      </c>
      <c r="F89" s="113" t="s">
        <v>996</v>
      </c>
      <c r="G89" s="114">
        <v>511553</v>
      </c>
      <c r="H89" s="114">
        <v>1022742</v>
      </c>
      <c r="I89" s="115" t="s">
        <v>348</v>
      </c>
      <c r="J89" s="115"/>
      <c r="K89" s="115"/>
      <c r="L89" s="116">
        <v>1996</v>
      </c>
      <c r="M89" s="112" t="s">
        <v>348</v>
      </c>
      <c r="N89" s="117"/>
      <c r="O89" s="118">
        <v>6058</v>
      </c>
      <c r="P89" s="118">
        <v>6634</v>
      </c>
      <c r="Q89" s="119" t="s">
        <v>340</v>
      </c>
      <c r="R89" s="119"/>
      <c r="S89" s="119"/>
      <c r="T89" s="115"/>
      <c r="U89" s="115"/>
      <c r="V89" s="120"/>
      <c r="W89" s="115" t="s">
        <v>340</v>
      </c>
      <c r="X89" s="115"/>
      <c r="Y89" s="115"/>
      <c r="Z89" s="120"/>
      <c r="AA89" s="121">
        <v>2</v>
      </c>
      <c r="AB89" s="121">
        <v>34.197730956239866</v>
      </c>
      <c r="AC89" s="112">
        <v>3</v>
      </c>
      <c r="AD89" s="121">
        <v>54.43904195930128</v>
      </c>
      <c r="AE89" s="122">
        <v>1</v>
      </c>
      <c r="AF89" s="122" t="s">
        <v>340</v>
      </c>
      <c r="AG89" s="122"/>
      <c r="AH89" s="122"/>
      <c r="AI89" s="123"/>
      <c r="AJ89" s="123"/>
      <c r="AK89" s="123"/>
      <c r="AL89" s="123" t="s">
        <v>1501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24" t="s">
        <v>340</v>
      </c>
      <c r="AS89" s="124" t="s">
        <v>340</v>
      </c>
      <c r="AT89" s="124">
        <v>0</v>
      </c>
      <c r="AU89" s="124" t="s">
        <v>340</v>
      </c>
      <c r="AV89" s="124" t="s">
        <v>340</v>
      </c>
      <c r="AW89" s="124" t="s">
        <v>340</v>
      </c>
      <c r="AX89" s="124" t="s">
        <v>340</v>
      </c>
      <c r="AY89" s="125">
        <v>11.36322708445885</v>
      </c>
      <c r="AZ89" s="125">
        <v>34.197730956239866</v>
      </c>
      <c r="BA89" s="125">
        <v>0</v>
      </c>
      <c r="BB89" s="125">
        <v>16.35152169998199</v>
      </c>
      <c r="BC89" s="125">
        <v>24.49126598235188</v>
      </c>
      <c r="BD89" s="125">
        <v>5.906717089861336</v>
      </c>
      <c r="BE89" s="125">
        <v>7.689537187106069</v>
      </c>
      <c r="BF89" s="126" t="s">
        <v>340</v>
      </c>
      <c r="BG89" s="126" t="s">
        <v>340</v>
      </c>
      <c r="BH89" s="126" t="s">
        <v>340</v>
      </c>
      <c r="BI89" s="126"/>
      <c r="BJ89" s="126" t="s">
        <v>340</v>
      </c>
      <c r="BK89" s="126" t="s">
        <v>340</v>
      </c>
      <c r="BL89" s="112">
        <v>1</v>
      </c>
      <c r="BM89" s="112" t="s">
        <v>340</v>
      </c>
      <c r="BN89" s="127" t="s">
        <v>1194</v>
      </c>
      <c r="BO89" s="123" t="s">
        <v>1502</v>
      </c>
      <c r="BP89" s="112"/>
      <c r="BQ89" s="112">
        <v>1</v>
      </c>
      <c r="BR89" s="112">
        <v>1</v>
      </c>
      <c r="BS89" s="112">
        <v>0</v>
      </c>
      <c r="BT89" s="112">
        <v>1</v>
      </c>
      <c r="BU89" s="112">
        <v>0</v>
      </c>
      <c r="BV89" s="112">
        <v>0</v>
      </c>
      <c r="BW89" s="112">
        <v>0</v>
      </c>
      <c r="BX89" s="112">
        <v>6</v>
      </c>
      <c r="BY89" s="112">
        <v>3</v>
      </c>
      <c r="BZ89" s="112">
        <v>3</v>
      </c>
      <c r="CA89" s="112">
        <v>2</v>
      </c>
      <c r="CB89" s="112">
        <v>2</v>
      </c>
      <c r="CC89" s="112" t="s">
        <v>340</v>
      </c>
      <c r="CD89" s="112" t="s">
        <v>340</v>
      </c>
      <c r="CE89" s="112">
        <v>2</v>
      </c>
      <c r="CF89" s="112" t="s">
        <v>340</v>
      </c>
      <c r="CG89" s="112" t="s">
        <v>340</v>
      </c>
      <c r="CH89" s="112">
        <v>0</v>
      </c>
      <c r="CI89" s="112">
        <v>0</v>
      </c>
      <c r="CJ89" s="128">
        <v>4800</v>
      </c>
      <c r="CK89" s="128">
        <v>150</v>
      </c>
      <c r="CL89" s="129" t="s">
        <v>731</v>
      </c>
      <c r="CM89" s="130" t="s">
        <v>1586</v>
      </c>
      <c r="CN89" s="112"/>
      <c r="CO89" s="112"/>
      <c r="CP89" s="131" t="s">
        <v>340</v>
      </c>
      <c r="CQ89" s="132" t="s">
        <v>340</v>
      </c>
      <c r="CR89" s="133"/>
      <c r="CS89" s="133"/>
      <c r="CT89" s="126"/>
      <c r="CU89" s="112" t="s">
        <v>348</v>
      </c>
      <c r="CV89" s="112">
        <v>4</v>
      </c>
      <c r="CW89" s="112">
        <v>3</v>
      </c>
      <c r="CX89" s="128" t="s">
        <v>731</v>
      </c>
      <c r="CY89" s="134" t="s">
        <v>1366</v>
      </c>
      <c r="CZ89" s="126"/>
      <c r="DA89" s="126"/>
      <c r="DB89" s="135"/>
      <c r="DC89" s="112"/>
      <c r="DD89" s="112"/>
      <c r="DE89" s="136">
        <v>1996</v>
      </c>
      <c r="DF89" s="137">
        <v>147.3</v>
      </c>
      <c r="DG89" s="137"/>
      <c r="DH89" s="137">
        <v>147.3</v>
      </c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>
        <v>147.3</v>
      </c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8">
        <v>147.3</v>
      </c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</row>
    <row r="90" spans="1:252" ht="25.5">
      <c r="A90" s="23" t="s">
        <v>696</v>
      </c>
      <c r="B90" s="9" t="s">
        <v>346</v>
      </c>
      <c r="C90" s="9" t="s">
        <v>1899</v>
      </c>
      <c r="D90" s="9" t="s">
        <v>1900</v>
      </c>
      <c r="E90" s="63" t="s">
        <v>891</v>
      </c>
      <c r="F90" s="63" t="s">
        <v>891</v>
      </c>
      <c r="G90" s="64">
        <v>522132</v>
      </c>
      <c r="H90" s="64">
        <v>970106</v>
      </c>
      <c r="I90" s="65" t="s">
        <v>497</v>
      </c>
      <c r="J90" s="65"/>
      <c r="K90" s="65"/>
      <c r="L90" s="60"/>
      <c r="M90" s="9" t="s">
        <v>344</v>
      </c>
      <c r="N90" s="66"/>
      <c r="O90" s="40"/>
      <c r="P90" s="40">
        <f>778+828</f>
        <v>1606</v>
      </c>
      <c r="Q90" s="67"/>
      <c r="R90" s="67"/>
      <c r="S90" s="67"/>
      <c r="T90" s="9" t="s">
        <v>340</v>
      </c>
      <c r="U90" s="9"/>
      <c r="V90" s="68" t="s">
        <v>340</v>
      </c>
      <c r="W90" s="65"/>
      <c r="X90" s="65" t="s">
        <v>340</v>
      </c>
      <c r="Y90" s="65"/>
      <c r="Z90" s="68"/>
      <c r="AA90" s="69">
        <v>1</v>
      </c>
      <c r="AB90" s="69">
        <v>91.06280193236715</v>
      </c>
      <c r="AC90" s="9">
        <v>2</v>
      </c>
      <c r="AD90" s="69">
        <v>6.884057971014493</v>
      </c>
      <c r="AE90" s="79"/>
      <c r="AF90" s="79" t="s">
        <v>340</v>
      </c>
      <c r="AG90" s="79"/>
      <c r="AH90" s="79"/>
      <c r="AI90" s="20"/>
      <c r="AJ90" s="20"/>
      <c r="AK90" s="20"/>
      <c r="AL90" s="20"/>
      <c r="AM90" s="9" t="s">
        <v>340</v>
      </c>
      <c r="AN90" s="9">
        <v>0</v>
      </c>
      <c r="AO90" s="9" t="s">
        <v>340</v>
      </c>
      <c r="AP90" s="9">
        <v>0</v>
      </c>
      <c r="AQ90" s="9">
        <v>0</v>
      </c>
      <c r="AR90" s="80" t="s">
        <v>340</v>
      </c>
      <c r="AS90" s="80" t="s">
        <v>340</v>
      </c>
      <c r="AT90" s="80">
        <v>0</v>
      </c>
      <c r="AU90" s="80">
        <v>0</v>
      </c>
      <c r="AV90" s="80" t="s">
        <v>340</v>
      </c>
      <c r="AW90" s="80" t="s">
        <v>340</v>
      </c>
      <c r="AX90" s="80" t="s">
        <v>340</v>
      </c>
      <c r="AY90" s="70">
        <v>91.06280193236715</v>
      </c>
      <c r="AZ90" s="70">
        <v>2.0531400966183577</v>
      </c>
      <c r="BA90" s="70">
        <v>0</v>
      </c>
      <c r="BB90" s="70">
        <v>0</v>
      </c>
      <c r="BC90" s="70">
        <v>0.36231884057971014</v>
      </c>
      <c r="BD90" s="70">
        <v>6.280193236714976</v>
      </c>
      <c r="BE90" s="70">
        <v>0.24154589371980675</v>
      </c>
      <c r="BF90" s="71" t="s">
        <v>340</v>
      </c>
      <c r="BG90" s="71" t="s">
        <v>340</v>
      </c>
      <c r="BH90" s="71" t="s">
        <v>340</v>
      </c>
      <c r="BI90" s="71" t="s">
        <v>340</v>
      </c>
      <c r="BJ90" s="71"/>
      <c r="BK90" s="71" t="s">
        <v>340</v>
      </c>
      <c r="BL90" s="9">
        <v>3</v>
      </c>
      <c r="BM90" s="9" t="s">
        <v>340</v>
      </c>
      <c r="BN90" s="3" t="s">
        <v>1163</v>
      </c>
      <c r="BO90" s="20" t="s">
        <v>1502</v>
      </c>
      <c r="BP90" s="9"/>
      <c r="BQ90" s="9">
        <v>5</v>
      </c>
      <c r="BR90" s="9">
        <v>3</v>
      </c>
      <c r="BS90" s="9">
        <v>2</v>
      </c>
      <c r="BT90" s="9">
        <v>0</v>
      </c>
      <c r="BU90" s="9">
        <v>1</v>
      </c>
      <c r="BV90" s="9">
        <v>0</v>
      </c>
      <c r="BW90" s="9">
        <v>0</v>
      </c>
      <c r="BX90" s="9">
        <v>17</v>
      </c>
      <c r="BY90" s="9">
        <v>8</v>
      </c>
      <c r="BZ90" s="9">
        <v>4</v>
      </c>
      <c r="CA90" s="9">
        <v>0</v>
      </c>
      <c r="CB90" s="9">
        <v>0</v>
      </c>
      <c r="CC90" s="9">
        <v>0</v>
      </c>
      <c r="CD90" s="9" t="s">
        <v>340</v>
      </c>
      <c r="CE90" s="9">
        <v>1</v>
      </c>
      <c r="CF90" s="9">
        <v>0</v>
      </c>
      <c r="CG90" s="9" t="s">
        <v>340</v>
      </c>
      <c r="CH90" s="9">
        <v>0</v>
      </c>
      <c r="CI90" s="9">
        <v>0</v>
      </c>
      <c r="CJ90" s="72">
        <v>2900</v>
      </c>
      <c r="CK90" s="72">
        <v>75</v>
      </c>
      <c r="CL90" s="79">
        <v>0</v>
      </c>
      <c r="CM90" s="22" t="s">
        <v>1774</v>
      </c>
      <c r="CN90" s="9"/>
      <c r="CO90" s="9"/>
      <c r="CP90" s="81"/>
      <c r="CQ90" s="74" t="s">
        <v>340</v>
      </c>
      <c r="CR90" s="25"/>
      <c r="CS90" s="25"/>
      <c r="CT90" s="71"/>
      <c r="CU90" s="9" t="s">
        <v>348</v>
      </c>
      <c r="CV90" s="9">
        <v>1</v>
      </c>
      <c r="CW90" s="9">
        <v>4</v>
      </c>
      <c r="CX90" s="72"/>
      <c r="CY90" s="26" t="s">
        <v>1366</v>
      </c>
      <c r="CZ90" s="71"/>
      <c r="DA90" s="71"/>
      <c r="DB90" s="76"/>
      <c r="DC90" s="9"/>
      <c r="DD90" s="9" t="s">
        <v>340</v>
      </c>
      <c r="DE90" s="6"/>
      <c r="DF90" s="5"/>
      <c r="DG90" s="5"/>
      <c r="DH90" s="5"/>
      <c r="DI90" s="5" t="s">
        <v>340</v>
      </c>
      <c r="DJ90" s="5"/>
      <c r="DK90" s="5"/>
      <c r="DL90" s="5"/>
      <c r="DM90" s="5"/>
      <c r="DN90" s="5">
        <v>424</v>
      </c>
      <c r="DO90" s="5"/>
      <c r="DP90" s="5"/>
      <c r="DQ90" s="5"/>
      <c r="DR90" s="5"/>
      <c r="DS90" s="5"/>
      <c r="DT90" s="5">
        <v>424</v>
      </c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>
        <v>424</v>
      </c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77">
        <v>424</v>
      </c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</row>
    <row r="91" spans="1:252" ht="25.5">
      <c r="A91" s="23" t="s">
        <v>692</v>
      </c>
      <c r="B91" s="9" t="s">
        <v>346</v>
      </c>
      <c r="C91" s="9" t="s">
        <v>1987</v>
      </c>
      <c r="D91" s="9" t="s">
        <v>1988</v>
      </c>
      <c r="E91" s="63" t="s">
        <v>891</v>
      </c>
      <c r="F91" s="63" t="s">
        <v>891</v>
      </c>
      <c r="G91" s="64">
        <v>514700</v>
      </c>
      <c r="H91" s="64">
        <v>964200</v>
      </c>
      <c r="I91" s="65" t="s">
        <v>497</v>
      </c>
      <c r="J91" s="65"/>
      <c r="K91" s="65"/>
      <c r="L91" s="60"/>
      <c r="M91" s="9" t="s">
        <v>348</v>
      </c>
      <c r="N91" s="66"/>
      <c r="O91" s="40"/>
      <c r="P91" s="40">
        <f>123+142</f>
        <v>265</v>
      </c>
      <c r="Q91" s="67"/>
      <c r="R91" s="67"/>
      <c r="S91" s="67"/>
      <c r="T91" s="9" t="s">
        <v>340</v>
      </c>
      <c r="U91" s="9"/>
      <c r="V91" s="68"/>
      <c r="W91" s="65"/>
      <c r="X91" s="65"/>
      <c r="Y91" s="65"/>
      <c r="Z91" s="68" t="s">
        <v>340</v>
      </c>
      <c r="AA91" s="69">
        <v>1</v>
      </c>
      <c r="AB91" s="69">
        <v>54.929577464788736</v>
      </c>
      <c r="AC91" s="9">
        <v>2</v>
      </c>
      <c r="AD91" s="69">
        <v>38.028169014084504</v>
      </c>
      <c r="AE91" s="25"/>
      <c r="AF91" s="25" t="s">
        <v>340</v>
      </c>
      <c r="AG91" s="25"/>
      <c r="AH91" s="25"/>
      <c r="AI91" s="20"/>
      <c r="AJ91" s="20"/>
      <c r="AK91" s="20"/>
      <c r="AL91" s="20"/>
      <c r="AM91" s="9" t="s">
        <v>340</v>
      </c>
      <c r="AN91" s="9">
        <v>0</v>
      </c>
      <c r="AO91" s="9" t="s">
        <v>340</v>
      </c>
      <c r="AP91" s="9">
        <v>0</v>
      </c>
      <c r="AQ91" s="9">
        <v>0</v>
      </c>
      <c r="AR91" s="9" t="s">
        <v>340</v>
      </c>
      <c r="AS91" s="9" t="s">
        <v>340</v>
      </c>
      <c r="AT91" s="9">
        <v>0</v>
      </c>
      <c r="AU91" s="9">
        <v>0</v>
      </c>
      <c r="AV91" s="9">
        <v>0</v>
      </c>
      <c r="AW91" s="9" t="s">
        <v>340</v>
      </c>
      <c r="AX91" s="9">
        <v>0</v>
      </c>
      <c r="AY91" s="78">
        <v>54.929577464788736</v>
      </c>
      <c r="AZ91" s="78">
        <v>7.042253521126761</v>
      </c>
      <c r="BA91" s="78">
        <v>0</v>
      </c>
      <c r="BB91" s="78">
        <v>0</v>
      </c>
      <c r="BC91" s="78">
        <v>0</v>
      </c>
      <c r="BD91" s="78">
        <v>38.028169014084504</v>
      </c>
      <c r="BE91" s="78">
        <v>0</v>
      </c>
      <c r="BF91" s="71" t="s">
        <v>340</v>
      </c>
      <c r="BG91" s="71"/>
      <c r="BH91" s="71"/>
      <c r="BI91" s="71"/>
      <c r="BJ91" s="71"/>
      <c r="BK91" s="71"/>
      <c r="BL91" s="9">
        <v>2</v>
      </c>
      <c r="BM91" s="9" t="s">
        <v>340</v>
      </c>
      <c r="BN91" s="3" t="s">
        <v>1164</v>
      </c>
      <c r="BO91" s="20" t="s">
        <v>1501</v>
      </c>
      <c r="BP91" s="9"/>
      <c r="BQ91" s="9">
        <v>4</v>
      </c>
      <c r="BR91" s="9">
        <v>2</v>
      </c>
      <c r="BS91" s="9">
        <v>2</v>
      </c>
      <c r="BT91" s="9">
        <v>0</v>
      </c>
      <c r="BU91" s="9">
        <v>0</v>
      </c>
      <c r="BV91" s="9">
        <v>0</v>
      </c>
      <c r="BW91" s="9">
        <v>0</v>
      </c>
      <c r="BX91" s="9">
        <v>15</v>
      </c>
      <c r="BY91" s="9">
        <v>10</v>
      </c>
      <c r="BZ91" s="9">
        <v>4</v>
      </c>
      <c r="CA91" s="9">
        <v>1</v>
      </c>
      <c r="CB91" s="9">
        <v>0</v>
      </c>
      <c r="CC91" s="9" t="s">
        <v>340</v>
      </c>
      <c r="CD91" s="9" t="s">
        <v>340</v>
      </c>
      <c r="CE91" s="9">
        <v>1</v>
      </c>
      <c r="CF91" s="9">
        <v>0</v>
      </c>
      <c r="CG91" s="9" t="s">
        <v>340</v>
      </c>
      <c r="CH91" s="9">
        <v>0</v>
      </c>
      <c r="CI91" s="9">
        <v>0</v>
      </c>
      <c r="CJ91" s="72">
        <v>3400</v>
      </c>
      <c r="CK91" s="72">
        <v>75</v>
      </c>
      <c r="CL91" s="79">
        <v>0</v>
      </c>
      <c r="CM91" s="22" t="s">
        <v>1685</v>
      </c>
      <c r="CN91" s="9"/>
      <c r="CO91" s="9"/>
      <c r="CP91" s="73"/>
      <c r="CQ91" s="74" t="s">
        <v>340</v>
      </c>
      <c r="CR91" s="25"/>
      <c r="CS91" s="25"/>
      <c r="CT91" s="71"/>
      <c r="CU91" s="9" t="s">
        <v>348</v>
      </c>
      <c r="CV91" s="9"/>
      <c r="CW91" s="9">
        <v>4</v>
      </c>
      <c r="CX91" s="75"/>
      <c r="CY91" s="26" t="s">
        <v>1369</v>
      </c>
      <c r="CZ91" s="71"/>
      <c r="DA91" s="71"/>
      <c r="DB91" s="76"/>
      <c r="DC91" s="9"/>
      <c r="DD91" s="9" t="s">
        <v>340</v>
      </c>
      <c r="DE91" s="6"/>
      <c r="DF91" s="5"/>
      <c r="DG91" s="5"/>
      <c r="DH91" s="5"/>
      <c r="DI91" s="5" t="s">
        <v>340</v>
      </c>
      <c r="DJ91" s="5"/>
      <c r="DK91" s="5"/>
      <c r="DL91" s="5"/>
      <c r="DM91" s="5"/>
      <c r="DN91" s="5">
        <v>14.5</v>
      </c>
      <c r="DO91" s="5"/>
      <c r="DP91" s="5"/>
      <c r="DQ91" s="5"/>
      <c r="DR91" s="5"/>
      <c r="DS91" s="5"/>
      <c r="DT91" s="5">
        <v>14.5</v>
      </c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>
        <v>14.5</v>
      </c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77">
        <v>14.5</v>
      </c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</row>
    <row r="92" spans="1:252" ht="25.5">
      <c r="A92" s="23" t="s">
        <v>449</v>
      </c>
      <c r="B92" s="9" t="s">
        <v>346</v>
      </c>
      <c r="C92" s="9" t="s">
        <v>1709</v>
      </c>
      <c r="D92" s="9" t="s">
        <v>1710</v>
      </c>
      <c r="E92" s="63" t="s">
        <v>974</v>
      </c>
      <c r="F92" s="63" t="s">
        <v>974</v>
      </c>
      <c r="G92" s="64">
        <v>495436</v>
      </c>
      <c r="H92" s="64">
        <v>995707</v>
      </c>
      <c r="I92" s="65" t="s">
        <v>384</v>
      </c>
      <c r="J92" s="65"/>
      <c r="K92" s="65"/>
      <c r="L92" s="60">
        <v>1995</v>
      </c>
      <c r="M92" s="9" t="s">
        <v>348</v>
      </c>
      <c r="N92" s="66"/>
      <c r="O92" s="40">
        <v>12190</v>
      </c>
      <c r="P92" s="40">
        <v>14547</v>
      </c>
      <c r="Q92" s="67" t="s">
        <v>340</v>
      </c>
      <c r="R92" s="67"/>
      <c r="S92" s="67"/>
      <c r="T92" s="9"/>
      <c r="U92" s="9"/>
      <c r="V92" s="68"/>
      <c r="W92" s="65"/>
      <c r="X92" s="65"/>
      <c r="Y92" s="65"/>
      <c r="Z92" s="68" t="s">
        <v>340</v>
      </c>
      <c r="AA92" s="69">
        <v>2</v>
      </c>
      <c r="AB92" s="69">
        <v>32.677578005321294</v>
      </c>
      <c r="AC92" s="9">
        <v>3</v>
      </c>
      <c r="AD92" s="69">
        <v>56.72014835120535</v>
      </c>
      <c r="AE92" s="24">
        <v>2</v>
      </c>
      <c r="AF92" s="83" t="s">
        <v>340</v>
      </c>
      <c r="AG92" s="74"/>
      <c r="AH92" s="74"/>
      <c r="AI92" s="20"/>
      <c r="AJ92" s="20" t="s">
        <v>1501</v>
      </c>
      <c r="AK92" s="20"/>
      <c r="AL92" s="20"/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80" t="s">
        <v>340</v>
      </c>
      <c r="AS92" s="80" t="s">
        <v>340</v>
      </c>
      <c r="AT92" s="80">
        <v>0</v>
      </c>
      <c r="AU92" s="80" t="s">
        <v>340</v>
      </c>
      <c r="AV92" s="80" t="s">
        <v>340</v>
      </c>
      <c r="AW92" s="80" t="s">
        <v>340</v>
      </c>
      <c r="AX92" s="80" t="s">
        <v>340</v>
      </c>
      <c r="AY92" s="70">
        <v>10.602273643473353</v>
      </c>
      <c r="AZ92" s="70">
        <v>32.677578005321294</v>
      </c>
      <c r="BA92" s="70">
        <v>0</v>
      </c>
      <c r="BB92" s="70">
        <v>4.184471498830928</v>
      </c>
      <c r="BC92" s="70">
        <v>29.275175360799803</v>
      </c>
      <c r="BD92" s="70">
        <v>1.6689510602273643</v>
      </c>
      <c r="BE92" s="70">
        <v>21.591550431347255</v>
      </c>
      <c r="BF92" s="71" t="s">
        <v>340</v>
      </c>
      <c r="BG92" s="71" t="s">
        <v>340</v>
      </c>
      <c r="BH92" s="71" t="s">
        <v>340</v>
      </c>
      <c r="BI92" s="71" t="s">
        <v>340</v>
      </c>
      <c r="BJ92" s="71"/>
      <c r="BK92" s="71" t="s">
        <v>340</v>
      </c>
      <c r="BL92" s="84">
        <v>3</v>
      </c>
      <c r="BM92" s="9" t="s">
        <v>340</v>
      </c>
      <c r="BN92" s="3" t="s">
        <v>1167</v>
      </c>
      <c r="BO92" s="20" t="s">
        <v>1501</v>
      </c>
      <c r="BP92" s="9"/>
      <c r="BQ92" s="9">
        <v>3</v>
      </c>
      <c r="BR92" s="9">
        <v>3</v>
      </c>
      <c r="BS92" s="9">
        <v>0</v>
      </c>
      <c r="BT92" s="9">
        <v>1</v>
      </c>
      <c r="BU92" s="9">
        <v>1</v>
      </c>
      <c r="BV92" s="9">
        <v>0</v>
      </c>
      <c r="BW92" s="9">
        <v>0</v>
      </c>
      <c r="BX92" s="9">
        <v>5</v>
      </c>
      <c r="BY92" s="9">
        <v>8</v>
      </c>
      <c r="BZ92" s="9">
        <v>12</v>
      </c>
      <c r="CA92" s="9">
        <v>5</v>
      </c>
      <c r="CB92" s="9">
        <v>1</v>
      </c>
      <c r="CC92" s="9" t="s">
        <v>340</v>
      </c>
      <c r="CD92" s="9" t="s">
        <v>340</v>
      </c>
      <c r="CE92" s="9">
        <v>2</v>
      </c>
      <c r="CF92" s="9" t="s">
        <v>340</v>
      </c>
      <c r="CG92" s="9">
        <v>0</v>
      </c>
      <c r="CH92" s="9">
        <v>0</v>
      </c>
      <c r="CI92" s="9" t="s">
        <v>340</v>
      </c>
      <c r="CJ92" s="72">
        <v>6500</v>
      </c>
      <c r="CK92" s="72">
        <v>150</v>
      </c>
      <c r="CL92" s="24" t="s">
        <v>730</v>
      </c>
      <c r="CM92" s="21" t="s">
        <v>1500</v>
      </c>
      <c r="CN92" s="9" t="s">
        <v>340</v>
      </c>
      <c r="CO92" s="9"/>
      <c r="CP92" s="73" t="s">
        <v>340</v>
      </c>
      <c r="CQ92" s="74" t="s">
        <v>340</v>
      </c>
      <c r="CR92" s="25"/>
      <c r="CS92" s="25"/>
      <c r="CT92" s="71"/>
      <c r="CU92" s="9" t="s">
        <v>348</v>
      </c>
      <c r="CV92" s="9">
        <v>4</v>
      </c>
      <c r="CW92" s="9">
        <v>3</v>
      </c>
      <c r="CX92" s="75" t="s">
        <v>730</v>
      </c>
      <c r="CY92" s="26" t="s">
        <v>1371</v>
      </c>
      <c r="CZ92" s="71"/>
      <c r="DA92" s="71"/>
      <c r="DB92" s="76"/>
      <c r="DC92" s="9" t="s">
        <v>340</v>
      </c>
      <c r="DD92" s="9"/>
      <c r="DE92" s="6">
        <v>1995</v>
      </c>
      <c r="DF92" s="5">
        <v>662.857</v>
      </c>
      <c r="DG92" s="5"/>
      <c r="DH92" s="5">
        <v>662.857</v>
      </c>
      <c r="DI92" s="5"/>
      <c r="DJ92" s="5"/>
      <c r="DK92" s="5"/>
      <c r="DL92" s="5"/>
      <c r="DM92" s="5">
        <v>42</v>
      </c>
      <c r="DN92" s="5"/>
      <c r="DO92" s="5">
        <v>104.3</v>
      </c>
      <c r="DP92" s="5">
        <v>2270.8</v>
      </c>
      <c r="DQ92" s="5"/>
      <c r="DR92" s="5"/>
      <c r="DS92" s="5">
        <v>141.5</v>
      </c>
      <c r="DT92" s="5">
        <v>2558.6</v>
      </c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>
        <v>3221.4570000000003</v>
      </c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77">
        <v>3221.457</v>
      </c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</row>
    <row r="93" spans="1:252" ht="25.5">
      <c r="A93" s="23" t="s">
        <v>688</v>
      </c>
      <c r="B93" s="9" t="s">
        <v>346</v>
      </c>
      <c r="C93" s="9" t="s">
        <v>1991</v>
      </c>
      <c r="D93" s="9" t="s">
        <v>1992</v>
      </c>
      <c r="E93" s="63" t="s">
        <v>1064</v>
      </c>
      <c r="F93" s="63" t="s">
        <v>1064</v>
      </c>
      <c r="G93" s="64">
        <v>575322</v>
      </c>
      <c r="H93" s="64">
        <v>1014045</v>
      </c>
      <c r="I93" s="65" t="s">
        <v>497</v>
      </c>
      <c r="J93" s="65"/>
      <c r="K93" s="65"/>
      <c r="L93" s="60"/>
      <c r="M93" s="9" t="s">
        <v>344</v>
      </c>
      <c r="N93" s="66"/>
      <c r="O93" s="40"/>
      <c r="P93" s="40">
        <f>661+652</f>
        <v>1313</v>
      </c>
      <c r="Q93" s="67"/>
      <c r="R93" s="67"/>
      <c r="S93" s="67"/>
      <c r="T93" s="65" t="s">
        <v>340</v>
      </c>
      <c r="U93" s="65"/>
      <c r="V93" s="68"/>
      <c r="W93" s="65"/>
      <c r="X93" s="65"/>
      <c r="Y93" s="65"/>
      <c r="Z93" s="68" t="s">
        <v>340</v>
      </c>
      <c r="AA93" s="69">
        <v>1</v>
      </c>
      <c r="AB93" s="69">
        <v>95.70552147239265</v>
      </c>
      <c r="AC93" s="9">
        <v>2</v>
      </c>
      <c r="AD93" s="69">
        <v>4.141104294478527</v>
      </c>
      <c r="AE93" s="79"/>
      <c r="AF93" s="79" t="s">
        <v>340</v>
      </c>
      <c r="AG93" s="79"/>
      <c r="AH93" s="79"/>
      <c r="AI93" s="20"/>
      <c r="AJ93" s="20"/>
      <c r="AK93" s="20"/>
      <c r="AL93" s="20"/>
      <c r="AM93" s="9" t="s">
        <v>340</v>
      </c>
      <c r="AN93" s="9">
        <v>0</v>
      </c>
      <c r="AO93" s="9" t="s">
        <v>340</v>
      </c>
      <c r="AP93" s="9">
        <v>0</v>
      </c>
      <c r="AQ93" s="9">
        <v>0</v>
      </c>
      <c r="AR93" s="80" t="s">
        <v>340</v>
      </c>
      <c r="AS93" s="80" t="s">
        <v>340</v>
      </c>
      <c r="AT93" s="80">
        <v>0</v>
      </c>
      <c r="AU93" s="80" t="s">
        <v>340</v>
      </c>
      <c r="AV93" s="80">
        <v>0</v>
      </c>
      <c r="AW93" s="80" t="s">
        <v>340</v>
      </c>
      <c r="AX93" s="80">
        <v>0</v>
      </c>
      <c r="AY93" s="70">
        <v>95.70552147239265</v>
      </c>
      <c r="AZ93" s="70">
        <v>0.15337423312883436</v>
      </c>
      <c r="BA93" s="70">
        <v>0</v>
      </c>
      <c r="BB93" s="70">
        <v>0.6134969325153374</v>
      </c>
      <c r="BC93" s="70">
        <v>0</v>
      </c>
      <c r="BD93" s="70">
        <v>3.52760736196319</v>
      </c>
      <c r="BE93" s="70">
        <v>0</v>
      </c>
      <c r="BF93" s="71" t="s">
        <v>340</v>
      </c>
      <c r="BG93" s="71" t="s">
        <v>340</v>
      </c>
      <c r="BH93" s="71"/>
      <c r="BI93" s="71" t="s">
        <v>340</v>
      </c>
      <c r="BJ93" s="71"/>
      <c r="BK93" s="71" t="s">
        <v>340</v>
      </c>
      <c r="BL93" s="9">
        <v>2</v>
      </c>
      <c r="BM93" s="9" t="s">
        <v>340</v>
      </c>
      <c r="BN93" s="3" t="s">
        <v>1169</v>
      </c>
      <c r="BO93" s="20" t="s">
        <v>1501</v>
      </c>
      <c r="BP93" s="9"/>
      <c r="BQ93" s="9">
        <v>2</v>
      </c>
      <c r="BR93" s="9">
        <v>2</v>
      </c>
      <c r="BS93" s="9">
        <v>0</v>
      </c>
      <c r="BT93" s="9">
        <v>0</v>
      </c>
      <c r="BU93" s="9">
        <v>1</v>
      </c>
      <c r="BV93" s="9">
        <v>0</v>
      </c>
      <c r="BW93" s="9">
        <v>0</v>
      </c>
      <c r="BX93" s="9">
        <v>6</v>
      </c>
      <c r="BY93" s="9">
        <v>13</v>
      </c>
      <c r="BZ93" s="9">
        <v>9</v>
      </c>
      <c r="CA93" s="9">
        <v>4</v>
      </c>
      <c r="CB93" s="9">
        <v>0</v>
      </c>
      <c r="CC93" s="9">
        <v>0</v>
      </c>
      <c r="CD93" s="9" t="s">
        <v>340</v>
      </c>
      <c r="CE93" s="9">
        <v>1</v>
      </c>
      <c r="CF93" s="9">
        <v>0</v>
      </c>
      <c r="CG93" s="9" t="s">
        <v>340</v>
      </c>
      <c r="CH93" s="9">
        <v>0</v>
      </c>
      <c r="CI93" s="9">
        <v>0</v>
      </c>
      <c r="CJ93" s="72">
        <v>3500</v>
      </c>
      <c r="CK93" s="72">
        <v>90</v>
      </c>
      <c r="CL93" s="79" t="s">
        <v>741</v>
      </c>
      <c r="CM93" s="22" t="s">
        <v>1685</v>
      </c>
      <c r="CN93" s="9"/>
      <c r="CO93" s="9"/>
      <c r="CP93" s="73"/>
      <c r="CQ93" s="74" t="s">
        <v>340</v>
      </c>
      <c r="CR93" s="25"/>
      <c r="CS93" s="25"/>
      <c r="CT93" s="71"/>
      <c r="CU93" s="9" t="s">
        <v>348</v>
      </c>
      <c r="CV93" s="9">
        <v>1</v>
      </c>
      <c r="CW93" s="9">
        <v>4</v>
      </c>
      <c r="CX93" s="72" t="s">
        <v>741</v>
      </c>
      <c r="CY93" s="26" t="s">
        <v>793</v>
      </c>
      <c r="CZ93" s="71"/>
      <c r="DA93" s="71"/>
      <c r="DB93" s="76"/>
      <c r="DC93" s="9"/>
      <c r="DD93" s="9" t="s">
        <v>340</v>
      </c>
      <c r="DE93" s="6"/>
      <c r="DF93" s="5"/>
      <c r="DG93" s="5"/>
      <c r="DH93" s="5"/>
      <c r="DI93" s="5" t="s">
        <v>340</v>
      </c>
      <c r="DJ93" s="5"/>
      <c r="DK93" s="5"/>
      <c r="DL93" s="5"/>
      <c r="DM93" s="5"/>
      <c r="DN93" s="5">
        <v>14.5</v>
      </c>
      <c r="DO93" s="5"/>
      <c r="DP93" s="5"/>
      <c r="DQ93" s="5">
        <v>486.9</v>
      </c>
      <c r="DR93" s="5"/>
      <c r="DS93" s="5"/>
      <c r="DT93" s="5">
        <v>501.4</v>
      </c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>
        <v>501.4</v>
      </c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77">
        <v>51.4</v>
      </c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</row>
    <row r="94" spans="1:252" ht="38.25">
      <c r="A94" s="23" t="s">
        <v>722</v>
      </c>
      <c r="B94" s="9" t="s">
        <v>346</v>
      </c>
      <c r="C94" s="9" t="s">
        <v>1811</v>
      </c>
      <c r="D94" s="9" t="s">
        <v>1812</v>
      </c>
      <c r="E94" s="63" t="s">
        <v>862</v>
      </c>
      <c r="F94" s="63" t="s">
        <v>862</v>
      </c>
      <c r="G94" s="64">
        <v>584421</v>
      </c>
      <c r="H94" s="64">
        <v>940354</v>
      </c>
      <c r="I94" s="65" t="s">
        <v>711</v>
      </c>
      <c r="J94" s="65"/>
      <c r="K94" s="65"/>
      <c r="L94" s="6"/>
      <c r="M94" s="9" t="s">
        <v>344</v>
      </c>
      <c r="N94" s="66"/>
      <c r="O94" s="40">
        <v>352</v>
      </c>
      <c r="P94" s="40">
        <v>9085</v>
      </c>
      <c r="Q94" s="67"/>
      <c r="R94" s="67"/>
      <c r="S94" s="67"/>
      <c r="T94" s="9" t="s">
        <v>340</v>
      </c>
      <c r="U94" s="9"/>
      <c r="V94" s="68" t="s">
        <v>340</v>
      </c>
      <c r="W94" s="65" t="s">
        <v>340</v>
      </c>
      <c r="X94" s="65" t="s">
        <v>340</v>
      </c>
      <c r="Y94" s="65" t="s">
        <v>340</v>
      </c>
      <c r="Z94" s="68"/>
      <c r="AA94" s="69">
        <v>1</v>
      </c>
      <c r="AB94" s="69">
        <v>90.48270714107987</v>
      </c>
      <c r="AC94" s="9">
        <v>2</v>
      </c>
      <c r="AD94" s="69">
        <v>5.337148544414033</v>
      </c>
      <c r="AE94" s="24"/>
      <c r="AF94" s="25" t="s">
        <v>340</v>
      </c>
      <c r="AG94" s="25"/>
      <c r="AH94" s="25"/>
      <c r="AI94" s="20"/>
      <c r="AJ94" s="20"/>
      <c r="AK94" s="20"/>
      <c r="AL94" s="20" t="s">
        <v>1501</v>
      </c>
      <c r="AM94" s="9" t="s">
        <v>340</v>
      </c>
      <c r="AN94" s="9">
        <v>0</v>
      </c>
      <c r="AO94" s="9" t="s">
        <v>340</v>
      </c>
      <c r="AP94" s="9">
        <v>0</v>
      </c>
      <c r="AQ94" s="9">
        <v>0</v>
      </c>
      <c r="AR94" s="9" t="s">
        <v>340</v>
      </c>
      <c r="AS94" s="9" t="s">
        <v>340</v>
      </c>
      <c r="AT94" s="9" t="s">
        <v>340</v>
      </c>
      <c r="AU94" s="9" t="s">
        <v>340</v>
      </c>
      <c r="AV94" s="9" t="s">
        <v>340</v>
      </c>
      <c r="AW94" s="9" t="s">
        <v>340</v>
      </c>
      <c r="AX94" s="9" t="s">
        <v>340</v>
      </c>
      <c r="AY94" s="70">
        <v>90.48270714107987</v>
      </c>
      <c r="AZ94" s="70">
        <v>4.180144314506096</v>
      </c>
      <c r="BA94" s="70">
        <v>0.04976362279173924</v>
      </c>
      <c r="BB94" s="70">
        <v>0.7962179646678278</v>
      </c>
      <c r="BC94" s="70">
        <v>2.5255038566807664</v>
      </c>
      <c r="BD94" s="70">
        <v>1.7417267977108735</v>
      </c>
      <c r="BE94" s="70">
        <v>0.2239363025628266</v>
      </c>
      <c r="BF94" s="71" t="s">
        <v>340</v>
      </c>
      <c r="BG94" s="71" t="s">
        <v>340</v>
      </c>
      <c r="BH94" s="71" t="s">
        <v>340</v>
      </c>
      <c r="BI94" s="71" t="s">
        <v>340</v>
      </c>
      <c r="BJ94" s="71" t="s">
        <v>340</v>
      </c>
      <c r="BK94" s="71" t="s">
        <v>340</v>
      </c>
      <c r="BL94" s="9"/>
      <c r="BM94" s="9"/>
      <c r="BN94" s="3" t="s">
        <v>1189</v>
      </c>
      <c r="BO94" s="20" t="s">
        <v>1502</v>
      </c>
      <c r="BP94" s="9"/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9</v>
      </c>
      <c r="BY94" s="9">
        <v>13</v>
      </c>
      <c r="BZ94" s="9">
        <v>6</v>
      </c>
      <c r="CA94" s="9">
        <v>3</v>
      </c>
      <c r="CB94" s="9">
        <v>3</v>
      </c>
      <c r="CC94" s="9">
        <v>0</v>
      </c>
      <c r="CD94" s="9">
        <v>0</v>
      </c>
      <c r="CE94" s="9">
        <v>2</v>
      </c>
      <c r="CF94" s="9" t="s">
        <v>340</v>
      </c>
      <c r="CG94" s="9" t="s">
        <v>340</v>
      </c>
      <c r="CH94" s="9">
        <v>0</v>
      </c>
      <c r="CI94" s="9">
        <v>0</v>
      </c>
      <c r="CJ94" s="72">
        <v>9200</v>
      </c>
      <c r="CK94" s="72">
        <v>160</v>
      </c>
      <c r="CL94" s="24" t="s">
        <v>753</v>
      </c>
      <c r="CM94" s="21" t="s">
        <v>1509</v>
      </c>
      <c r="CN94" s="9"/>
      <c r="CO94" s="9"/>
      <c r="CP94" s="73" t="s">
        <v>340</v>
      </c>
      <c r="CQ94" s="74" t="s">
        <v>340</v>
      </c>
      <c r="CR94" s="25"/>
      <c r="CS94" s="25"/>
      <c r="CT94" s="71"/>
      <c r="CU94" s="9" t="s">
        <v>348</v>
      </c>
      <c r="CV94" s="9">
        <v>4</v>
      </c>
      <c r="CW94" s="9">
        <v>2</v>
      </c>
      <c r="CX94" s="75" t="s">
        <v>753</v>
      </c>
      <c r="CY94" s="26" t="s">
        <v>1371</v>
      </c>
      <c r="CZ94" s="71"/>
      <c r="DA94" s="71"/>
      <c r="DB94" s="76"/>
      <c r="DC94" s="9"/>
      <c r="DD94" s="9" t="s">
        <v>340</v>
      </c>
      <c r="DE94" s="6"/>
      <c r="DF94" s="5"/>
      <c r="DG94" s="5"/>
      <c r="DH94" s="5"/>
      <c r="DI94" s="5" t="s">
        <v>340</v>
      </c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77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</row>
    <row r="95" spans="1:252" ht="25.5">
      <c r="A95" s="23" t="s">
        <v>666</v>
      </c>
      <c r="B95" s="9" t="s">
        <v>346</v>
      </c>
      <c r="C95" s="9" t="s">
        <v>2003</v>
      </c>
      <c r="D95" s="9" t="s">
        <v>2004</v>
      </c>
      <c r="E95" s="63" t="s">
        <v>891</v>
      </c>
      <c r="F95" s="63" t="s">
        <v>891</v>
      </c>
      <c r="G95" s="64">
        <v>543638</v>
      </c>
      <c r="H95" s="64">
        <v>974539</v>
      </c>
      <c r="I95" s="65" t="s">
        <v>497</v>
      </c>
      <c r="J95" s="65"/>
      <c r="K95" s="65"/>
      <c r="L95" s="60"/>
      <c r="M95" s="9" t="s">
        <v>344</v>
      </c>
      <c r="N95" s="66"/>
      <c r="O95" s="40"/>
      <c r="P95" s="40">
        <f>1690+1562</f>
        <v>3252</v>
      </c>
      <c r="Q95" s="67"/>
      <c r="R95" s="67"/>
      <c r="S95" s="67"/>
      <c r="T95" s="9"/>
      <c r="U95" s="9"/>
      <c r="V95" s="68"/>
      <c r="W95" s="65"/>
      <c r="X95" s="65"/>
      <c r="Y95" s="65"/>
      <c r="Z95" s="68" t="s">
        <v>340</v>
      </c>
      <c r="AA95" s="69">
        <v>1</v>
      </c>
      <c r="AB95" s="69">
        <v>93.9820742637644</v>
      </c>
      <c r="AC95" s="9">
        <v>2</v>
      </c>
      <c r="AD95" s="69">
        <v>5.697823303457105</v>
      </c>
      <c r="AE95" s="25"/>
      <c r="AF95" s="74" t="s">
        <v>340</v>
      </c>
      <c r="AG95" s="74"/>
      <c r="AH95" s="74"/>
      <c r="AI95" s="20"/>
      <c r="AJ95" s="20"/>
      <c r="AK95" s="20"/>
      <c r="AL95" s="20"/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80" t="s">
        <v>340</v>
      </c>
      <c r="AS95" s="80" t="s">
        <v>340</v>
      </c>
      <c r="AT95" s="80">
        <v>0</v>
      </c>
      <c r="AU95" s="80" t="s">
        <v>340</v>
      </c>
      <c r="AV95" s="80" t="s">
        <v>340</v>
      </c>
      <c r="AW95" s="80" t="s">
        <v>340</v>
      </c>
      <c r="AX95" s="80" t="s">
        <v>340</v>
      </c>
      <c r="AY95" s="70">
        <v>93.9820742637644</v>
      </c>
      <c r="AZ95" s="70">
        <v>0.3201024327784891</v>
      </c>
      <c r="BA95" s="70">
        <v>0</v>
      </c>
      <c r="BB95" s="70">
        <v>0.06402048655569782</v>
      </c>
      <c r="BC95" s="70">
        <v>0.3841229193341869</v>
      </c>
      <c r="BD95" s="70">
        <v>5.121638924455826</v>
      </c>
      <c r="BE95" s="70">
        <v>0.12804097311139565</v>
      </c>
      <c r="BF95" s="71" t="s">
        <v>340</v>
      </c>
      <c r="BG95" s="71" t="s">
        <v>340</v>
      </c>
      <c r="BH95" s="71" t="s">
        <v>340</v>
      </c>
      <c r="BI95" s="71" t="s">
        <v>340</v>
      </c>
      <c r="BJ95" s="71"/>
      <c r="BK95" s="71" t="s">
        <v>340</v>
      </c>
      <c r="BL95" s="84">
        <v>9</v>
      </c>
      <c r="BM95" s="9" t="s">
        <v>340</v>
      </c>
      <c r="BN95" s="3" t="s">
        <v>1198</v>
      </c>
      <c r="BO95" s="20" t="s">
        <v>1502</v>
      </c>
      <c r="BP95" s="9"/>
      <c r="BQ95" s="9">
        <v>12</v>
      </c>
      <c r="BR95" s="9">
        <v>9</v>
      </c>
      <c r="BS95" s="9">
        <v>3</v>
      </c>
      <c r="BT95" s="9">
        <v>0</v>
      </c>
      <c r="BU95" s="9">
        <v>2</v>
      </c>
      <c r="BV95" s="9">
        <v>0</v>
      </c>
      <c r="BW95" s="9">
        <v>0</v>
      </c>
      <c r="BX95" s="9">
        <v>13</v>
      </c>
      <c r="BY95" s="9">
        <v>9</v>
      </c>
      <c r="BZ95" s="9">
        <v>0</v>
      </c>
      <c r="CA95" s="9">
        <v>0</v>
      </c>
      <c r="CB95" s="9">
        <v>0</v>
      </c>
      <c r="CC95" s="9" t="s">
        <v>340</v>
      </c>
      <c r="CD95" s="9" t="s">
        <v>340</v>
      </c>
      <c r="CE95" s="9">
        <v>1</v>
      </c>
      <c r="CF95" s="9">
        <v>0</v>
      </c>
      <c r="CG95" s="9" t="s">
        <v>340</v>
      </c>
      <c r="CH95" s="9">
        <v>0</v>
      </c>
      <c r="CI95" s="9">
        <v>0</v>
      </c>
      <c r="CJ95" s="72">
        <v>3990</v>
      </c>
      <c r="CK95" s="72">
        <v>95</v>
      </c>
      <c r="CL95" s="24" t="s">
        <v>757</v>
      </c>
      <c r="CM95" s="21" t="s">
        <v>1579</v>
      </c>
      <c r="CN95" s="9"/>
      <c r="CO95" s="9"/>
      <c r="CP95" s="73"/>
      <c r="CQ95" s="74" t="s">
        <v>340</v>
      </c>
      <c r="CR95" s="25"/>
      <c r="CS95" s="25"/>
      <c r="CT95" s="71"/>
      <c r="CU95" s="9" t="s">
        <v>348</v>
      </c>
      <c r="CV95" s="9">
        <v>1</v>
      </c>
      <c r="CW95" s="9">
        <v>4</v>
      </c>
      <c r="CX95" s="75" t="s">
        <v>757</v>
      </c>
      <c r="CY95" s="26" t="s">
        <v>747</v>
      </c>
      <c r="CZ95" s="71"/>
      <c r="DA95" s="71"/>
      <c r="DB95" s="76"/>
      <c r="DC95" s="9"/>
      <c r="DD95" s="9"/>
      <c r="DE95" s="6"/>
      <c r="DF95" s="5"/>
      <c r="DG95" s="5"/>
      <c r="DH95" s="5"/>
      <c r="DI95" s="5"/>
      <c r="DJ95" s="5"/>
      <c r="DK95" s="5"/>
      <c r="DL95" s="5"/>
      <c r="DM95" s="5"/>
      <c r="DN95" s="5">
        <v>424</v>
      </c>
      <c r="DO95" s="5"/>
      <c r="DP95" s="5"/>
      <c r="DQ95" s="5"/>
      <c r="DR95" s="5"/>
      <c r="DS95" s="5"/>
      <c r="DT95" s="5">
        <v>424</v>
      </c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>
        <v>424</v>
      </c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77">
        <v>424</v>
      </c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</row>
    <row r="96" spans="1:252" ht="25.5">
      <c r="A96" s="23" t="s">
        <v>442</v>
      </c>
      <c r="B96" s="9" t="s">
        <v>346</v>
      </c>
      <c r="C96" s="9" t="s">
        <v>1711</v>
      </c>
      <c r="D96" s="9" t="s">
        <v>1712</v>
      </c>
      <c r="E96" s="63" t="s">
        <v>977</v>
      </c>
      <c r="F96" s="63" t="s">
        <v>977</v>
      </c>
      <c r="G96" s="64">
        <v>510603</v>
      </c>
      <c r="H96" s="64">
        <v>1000309</v>
      </c>
      <c r="I96" s="65" t="s">
        <v>384</v>
      </c>
      <c r="J96" s="65"/>
      <c r="K96" s="65"/>
      <c r="L96" s="60">
        <v>1997</v>
      </c>
      <c r="M96" s="9" t="s">
        <v>348</v>
      </c>
      <c r="N96" s="66"/>
      <c r="O96" s="40">
        <v>1147</v>
      </c>
      <c r="P96" s="40">
        <v>5683</v>
      </c>
      <c r="Q96" s="67"/>
      <c r="R96" s="67"/>
      <c r="S96" s="67"/>
      <c r="T96" s="9"/>
      <c r="U96" s="9"/>
      <c r="V96" s="68"/>
      <c r="W96" s="65"/>
      <c r="X96" s="65"/>
      <c r="Y96" s="65"/>
      <c r="Z96" s="68" t="s">
        <v>340</v>
      </c>
      <c r="AA96" s="69">
        <v>1</v>
      </c>
      <c r="AB96" s="69">
        <v>40.34382674704175</v>
      </c>
      <c r="AC96" s="9">
        <v>3</v>
      </c>
      <c r="AD96" s="69">
        <v>53.56106273721814</v>
      </c>
      <c r="AE96" s="25">
        <v>2</v>
      </c>
      <c r="AF96" s="25" t="s">
        <v>340</v>
      </c>
      <c r="AG96" s="25"/>
      <c r="AH96" s="25"/>
      <c r="AI96" s="20"/>
      <c r="AJ96" s="20"/>
      <c r="AK96" s="20"/>
      <c r="AL96" s="20" t="s">
        <v>1501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80" t="s">
        <v>340</v>
      </c>
      <c r="AS96" s="80" t="s">
        <v>340</v>
      </c>
      <c r="AT96" s="80">
        <v>0</v>
      </c>
      <c r="AU96" s="80" t="s">
        <v>340</v>
      </c>
      <c r="AV96" s="80" t="s">
        <v>340</v>
      </c>
      <c r="AW96" s="80" t="s">
        <v>340</v>
      </c>
      <c r="AX96" s="80" t="s">
        <v>340</v>
      </c>
      <c r="AY96" s="70">
        <v>40.34382674704175</v>
      </c>
      <c r="AZ96" s="70">
        <v>6.095110515740121</v>
      </c>
      <c r="BA96" s="70">
        <v>0</v>
      </c>
      <c r="BB96" s="70">
        <v>27.30520205402992</v>
      </c>
      <c r="BC96" s="70">
        <v>14.400535833891492</v>
      </c>
      <c r="BD96" s="70">
        <v>5.045769144898415</v>
      </c>
      <c r="BE96" s="70">
        <v>6.809555704398303</v>
      </c>
      <c r="BF96" s="71" t="s">
        <v>340</v>
      </c>
      <c r="BG96" s="71" t="s">
        <v>340</v>
      </c>
      <c r="BH96" s="71" t="s">
        <v>340</v>
      </c>
      <c r="BI96" s="71" t="s">
        <v>340</v>
      </c>
      <c r="BJ96" s="71"/>
      <c r="BK96" s="71" t="s">
        <v>340</v>
      </c>
      <c r="BL96" s="9">
        <v>3</v>
      </c>
      <c r="BM96" s="9" t="s">
        <v>340</v>
      </c>
      <c r="BN96" s="3" t="s">
        <v>1199</v>
      </c>
      <c r="BO96" s="20" t="s">
        <v>1502</v>
      </c>
      <c r="BP96" s="9"/>
      <c r="BQ96" s="9">
        <v>3</v>
      </c>
      <c r="BR96" s="9">
        <v>3</v>
      </c>
      <c r="BS96" s="9">
        <v>0</v>
      </c>
      <c r="BT96" s="9">
        <v>0</v>
      </c>
      <c r="BU96" s="9">
        <v>1</v>
      </c>
      <c r="BV96" s="9">
        <v>0</v>
      </c>
      <c r="BW96" s="9">
        <v>0</v>
      </c>
      <c r="BX96" s="9">
        <v>9</v>
      </c>
      <c r="BY96" s="9">
        <v>11</v>
      </c>
      <c r="BZ96" s="9">
        <v>8</v>
      </c>
      <c r="CA96" s="9">
        <v>3</v>
      </c>
      <c r="CB96" s="9">
        <v>0</v>
      </c>
      <c r="CC96" s="9" t="s">
        <v>340</v>
      </c>
      <c r="CD96" s="9" t="s">
        <v>340</v>
      </c>
      <c r="CE96" s="9">
        <v>3</v>
      </c>
      <c r="CF96" s="9" t="s">
        <v>340</v>
      </c>
      <c r="CG96" s="9" t="s">
        <v>340</v>
      </c>
      <c r="CH96" s="9">
        <v>0</v>
      </c>
      <c r="CI96" s="9">
        <v>0</v>
      </c>
      <c r="CJ96" s="72">
        <v>5000</v>
      </c>
      <c r="CK96" s="72">
        <v>150</v>
      </c>
      <c r="CL96" s="79" t="s">
        <v>758</v>
      </c>
      <c r="CM96" s="22" t="s">
        <v>1586</v>
      </c>
      <c r="CN96" s="9"/>
      <c r="CO96" s="9" t="s">
        <v>340</v>
      </c>
      <c r="CP96" s="73"/>
      <c r="CQ96" s="74" t="s">
        <v>340</v>
      </c>
      <c r="CR96" s="25"/>
      <c r="CS96" s="25"/>
      <c r="CT96" s="71"/>
      <c r="CU96" s="9" t="s">
        <v>348</v>
      </c>
      <c r="CV96" s="9">
        <v>1</v>
      </c>
      <c r="CW96" s="9">
        <v>3</v>
      </c>
      <c r="CX96" s="75" t="s">
        <v>758</v>
      </c>
      <c r="CY96" s="26" t="s">
        <v>1366</v>
      </c>
      <c r="CZ96" s="71"/>
      <c r="DA96" s="71"/>
      <c r="DB96" s="76"/>
      <c r="DC96" s="9" t="s">
        <v>340</v>
      </c>
      <c r="DD96" s="9"/>
      <c r="DE96" s="6">
        <v>1997</v>
      </c>
      <c r="DF96" s="5">
        <v>553.6</v>
      </c>
      <c r="DG96" s="5"/>
      <c r="DH96" s="5">
        <v>553.6</v>
      </c>
      <c r="DI96" s="5"/>
      <c r="DJ96" s="5"/>
      <c r="DK96" s="5"/>
      <c r="DL96" s="5">
        <v>264.5</v>
      </c>
      <c r="DM96" s="5">
        <v>1719</v>
      </c>
      <c r="DN96" s="5">
        <v>901.1</v>
      </c>
      <c r="DO96" s="5">
        <v>47.4</v>
      </c>
      <c r="DP96" s="5"/>
      <c r="DQ96" s="5"/>
      <c r="DR96" s="5"/>
      <c r="DS96" s="5"/>
      <c r="DT96" s="5">
        <v>2932</v>
      </c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>
        <v>3485.6</v>
      </c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77">
        <v>3485.6</v>
      </c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</row>
    <row r="97" spans="1:252" ht="20.25" customHeight="1">
      <c r="A97" s="23" t="s">
        <v>437</v>
      </c>
      <c r="B97" s="9" t="s">
        <v>346</v>
      </c>
      <c r="C97" s="9" t="s">
        <v>1704</v>
      </c>
      <c r="D97" s="9" t="s">
        <v>1705</v>
      </c>
      <c r="E97" s="63" t="s">
        <v>972</v>
      </c>
      <c r="F97" s="63" t="s">
        <v>972</v>
      </c>
      <c r="G97" s="64">
        <v>544041</v>
      </c>
      <c r="H97" s="64">
        <v>1014054</v>
      </c>
      <c r="I97" s="65" t="s">
        <v>384</v>
      </c>
      <c r="J97" s="65"/>
      <c r="K97" s="65"/>
      <c r="L97" s="60">
        <v>1995</v>
      </c>
      <c r="M97" s="9" t="s">
        <v>341</v>
      </c>
      <c r="N97" s="66"/>
      <c r="O97" s="40">
        <v>290</v>
      </c>
      <c r="P97" s="40">
        <v>6197</v>
      </c>
      <c r="Q97" s="67"/>
      <c r="R97" s="67"/>
      <c r="S97" s="67"/>
      <c r="T97" s="9" t="s">
        <v>340</v>
      </c>
      <c r="U97" s="9"/>
      <c r="V97" s="68"/>
      <c r="W97" s="65" t="s">
        <v>340</v>
      </c>
      <c r="X97" s="65"/>
      <c r="Y97" s="65" t="s">
        <v>340</v>
      </c>
      <c r="Z97" s="68"/>
      <c r="AA97" s="85">
        <v>1</v>
      </c>
      <c r="AB97" s="69">
        <v>70.63418262971918</v>
      </c>
      <c r="AC97" s="9">
        <v>2</v>
      </c>
      <c r="AD97" s="69">
        <v>25.013948298307604</v>
      </c>
      <c r="AE97" s="24"/>
      <c r="AF97" s="83" t="s">
        <v>340</v>
      </c>
      <c r="AG97" s="74"/>
      <c r="AH97" s="74"/>
      <c r="AI97" s="20"/>
      <c r="AJ97" s="20"/>
      <c r="AK97" s="20"/>
      <c r="AL97" s="20" t="s">
        <v>1501</v>
      </c>
      <c r="AM97" s="9" t="s">
        <v>340</v>
      </c>
      <c r="AN97" s="9">
        <v>0</v>
      </c>
      <c r="AO97" s="9" t="s">
        <v>340</v>
      </c>
      <c r="AP97" s="9">
        <v>0</v>
      </c>
      <c r="AQ97" s="9">
        <v>0</v>
      </c>
      <c r="AR97" s="9" t="s">
        <v>340</v>
      </c>
      <c r="AS97" s="9" t="s">
        <v>340</v>
      </c>
      <c r="AT97" s="9">
        <v>0</v>
      </c>
      <c r="AU97" s="9" t="s">
        <v>340</v>
      </c>
      <c r="AV97" s="9" t="s">
        <v>340</v>
      </c>
      <c r="AW97" s="9" t="s">
        <v>340</v>
      </c>
      <c r="AX97" s="9" t="s">
        <v>340</v>
      </c>
      <c r="AY97" s="70">
        <v>70.63418262971918</v>
      </c>
      <c r="AZ97" s="70">
        <v>4.351869071973219</v>
      </c>
      <c r="BA97" s="70">
        <v>0</v>
      </c>
      <c r="BB97" s="70">
        <v>1.2274502510693694</v>
      </c>
      <c r="BC97" s="70">
        <v>9.689417891017296</v>
      </c>
      <c r="BD97" s="70">
        <v>12.330295703924122</v>
      </c>
      <c r="BE97" s="70">
        <v>1.76678445229682</v>
      </c>
      <c r="BF97" s="71" t="s">
        <v>340</v>
      </c>
      <c r="BG97" s="71" t="s">
        <v>340</v>
      </c>
      <c r="BH97" s="71" t="s">
        <v>340</v>
      </c>
      <c r="BI97" s="71" t="s">
        <v>340</v>
      </c>
      <c r="BJ97" s="71" t="s">
        <v>340</v>
      </c>
      <c r="BK97" s="71" t="s">
        <v>340</v>
      </c>
      <c r="BL97" s="84">
        <v>2</v>
      </c>
      <c r="BM97" s="9" t="s">
        <v>340</v>
      </c>
      <c r="BN97" s="3" t="s">
        <v>1203</v>
      </c>
      <c r="BO97" s="20" t="s">
        <v>1502</v>
      </c>
      <c r="BP97" s="9"/>
      <c r="BQ97" s="9">
        <v>2</v>
      </c>
      <c r="BR97" s="9">
        <v>2</v>
      </c>
      <c r="BS97" s="9">
        <v>0</v>
      </c>
      <c r="BT97" s="9">
        <v>0</v>
      </c>
      <c r="BU97" s="9">
        <v>1</v>
      </c>
      <c r="BV97" s="9">
        <v>0</v>
      </c>
      <c r="BW97" s="9">
        <v>0</v>
      </c>
      <c r="BX97" s="9">
        <v>14</v>
      </c>
      <c r="BY97" s="9">
        <v>17</v>
      </c>
      <c r="BZ97" s="9">
        <v>1</v>
      </c>
      <c r="CA97" s="9">
        <v>0</v>
      </c>
      <c r="CB97" s="9">
        <v>0</v>
      </c>
      <c r="CC97" s="9" t="s">
        <v>340</v>
      </c>
      <c r="CD97" s="9" t="s">
        <v>340</v>
      </c>
      <c r="CE97" s="9">
        <v>1</v>
      </c>
      <c r="CF97" s="9" t="s">
        <v>340</v>
      </c>
      <c r="CG97" s="9">
        <v>0</v>
      </c>
      <c r="CH97" s="9">
        <v>0</v>
      </c>
      <c r="CI97" s="9">
        <v>0</v>
      </c>
      <c r="CJ97" s="72">
        <v>5393</v>
      </c>
      <c r="CK97" s="72">
        <v>150</v>
      </c>
      <c r="CL97" s="24" t="s">
        <v>747</v>
      </c>
      <c r="CM97" s="21" t="s">
        <v>1564</v>
      </c>
      <c r="CN97" s="9"/>
      <c r="CO97" s="9" t="s">
        <v>340</v>
      </c>
      <c r="CP97" s="73"/>
      <c r="CQ97" s="74" t="s">
        <v>340</v>
      </c>
      <c r="CR97" s="25"/>
      <c r="CS97" s="25"/>
      <c r="CT97" s="71"/>
      <c r="CU97" s="9" t="s">
        <v>348</v>
      </c>
      <c r="CV97" s="9">
        <v>1</v>
      </c>
      <c r="CW97" s="9">
        <v>3</v>
      </c>
      <c r="CX97" s="75" t="s">
        <v>747</v>
      </c>
      <c r="CY97" s="26" t="s">
        <v>1386</v>
      </c>
      <c r="CZ97" s="71"/>
      <c r="DA97" s="71"/>
      <c r="DB97" s="76"/>
      <c r="DC97" s="9" t="s">
        <v>340</v>
      </c>
      <c r="DD97" s="9" t="s">
        <v>340</v>
      </c>
      <c r="DE97" s="6">
        <v>1995</v>
      </c>
      <c r="DF97" s="5">
        <v>1214.716</v>
      </c>
      <c r="DG97" s="5"/>
      <c r="DH97" s="5">
        <v>1214.716</v>
      </c>
      <c r="DI97" s="5" t="s">
        <v>340</v>
      </c>
      <c r="DJ97" s="5"/>
      <c r="DK97" s="5"/>
      <c r="DL97" s="5"/>
      <c r="DM97" s="5"/>
      <c r="DN97" s="5">
        <v>155.5</v>
      </c>
      <c r="DO97" s="5">
        <v>41.6</v>
      </c>
      <c r="DP97" s="5">
        <v>283.2</v>
      </c>
      <c r="DQ97" s="5">
        <v>19.7</v>
      </c>
      <c r="DR97" s="5"/>
      <c r="DS97" s="5"/>
      <c r="DT97" s="5">
        <v>500</v>
      </c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>
        <v>1714.716</v>
      </c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77">
        <v>1714.716</v>
      </c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</row>
    <row r="98" spans="1:252" ht="25.5" customHeight="1">
      <c r="A98" s="23" t="s">
        <v>431</v>
      </c>
      <c r="B98" s="9" t="s">
        <v>346</v>
      </c>
      <c r="C98" s="9" t="s">
        <v>1722</v>
      </c>
      <c r="D98" s="9" t="s">
        <v>1723</v>
      </c>
      <c r="E98" s="63" t="s">
        <v>979</v>
      </c>
      <c r="F98" s="63" t="s">
        <v>979</v>
      </c>
      <c r="G98" s="64">
        <v>562127</v>
      </c>
      <c r="H98" s="64">
        <v>944238</v>
      </c>
      <c r="I98" s="65" t="s">
        <v>384</v>
      </c>
      <c r="J98" s="65"/>
      <c r="K98" s="65"/>
      <c r="L98" s="60">
        <v>1996</v>
      </c>
      <c r="M98" s="9" t="s">
        <v>344</v>
      </c>
      <c r="N98" s="66"/>
      <c r="O98" s="40">
        <v>4</v>
      </c>
      <c r="P98" s="40">
        <v>3352</v>
      </c>
      <c r="Q98" s="67"/>
      <c r="R98" s="67"/>
      <c r="S98" s="67"/>
      <c r="T98" s="65" t="s">
        <v>340</v>
      </c>
      <c r="U98" s="65"/>
      <c r="V98" s="68"/>
      <c r="W98" s="65"/>
      <c r="X98" s="65"/>
      <c r="Y98" s="65"/>
      <c r="Z98" s="68" t="s">
        <v>340</v>
      </c>
      <c r="AA98" s="69">
        <v>2</v>
      </c>
      <c r="AB98" s="69">
        <v>47.22104369961816</v>
      </c>
      <c r="AC98" s="9">
        <v>2</v>
      </c>
      <c r="AD98" s="69">
        <v>8.103521425540942</v>
      </c>
      <c r="AE98" s="79"/>
      <c r="AF98" s="79" t="s">
        <v>340</v>
      </c>
      <c r="AG98" s="79"/>
      <c r="AH98" s="79"/>
      <c r="AI98" s="20"/>
      <c r="AJ98" s="20" t="s">
        <v>1502</v>
      </c>
      <c r="AK98" s="20"/>
      <c r="AL98" s="20"/>
      <c r="AM98" s="9" t="s">
        <v>340</v>
      </c>
      <c r="AN98" s="9">
        <v>0</v>
      </c>
      <c r="AO98" s="9" t="s">
        <v>340</v>
      </c>
      <c r="AP98" s="9">
        <v>0</v>
      </c>
      <c r="AQ98" s="9">
        <v>0</v>
      </c>
      <c r="AR98" s="80" t="s">
        <v>340</v>
      </c>
      <c r="AS98" s="80" t="s">
        <v>340</v>
      </c>
      <c r="AT98" s="80">
        <v>0</v>
      </c>
      <c r="AU98" s="80" t="s">
        <v>340</v>
      </c>
      <c r="AV98" s="80" t="s">
        <v>340</v>
      </c>
      <c r="AW98" s="80" t="s">
        <v>340</v>
      </c>
      <c r="AX98" s="80" t="s">
        <v>340</v>
      </c>
      <c r="AY98" s="70">
        <v>44.675434874840896</v>
      </c>
      <c r="AZ98" s="70">
        <v>47.22104369961816</v>
      </c>
      <c r="BA98" s="70">
        <v>0</v>
      </c>
      <c r="BB98" s="70">
        <v>3.8184132371658888</v>
      </c>
      <c r="BC98" s="70">
        <v>0.7212558336868901</v>
      </c>
      <c r="BD98" s="70">
        <v>3.224437844717862</v>
      </c>
      <c r="BE98" s="70">
        <v>0.3394145099703012</v>
      </c>
      <c r="BF98" s="71" t="s">
        <v>340</v>
      </c>
      <c r="BG98" s="71" t="s">
        <v>340</v>
      </c>
      <c r="BH98" s="71" t="s">
        <v>340</v>
      </c>
      <c r="BI98" s="71" t="s">
        <v>340</v>
      </c>
      <c r="BJ98" s="71"/>
      <c r="BK98" s="71" t="s">
        <v>340</v>
      </c>
      <c r="BL98" s="9">
        <v>5</v>
      </c>
      <c r="BM98" s="9" t="s">
        <v>340</v>
      </c>
      <c r="BN98" s="3" t="s">
        <v>1225</v>
      </c>
      <c r="BO98" s="20" t="s">
        <v>1501</v>
      </c>
      <c r="BP98" s="9"/>
      <c r="BQ98" s="9">
        <v>7</v>
      </c>
      <c r="BR98" s="9">
        <v>5</v>
      </c>
      <c r="BS98" s="9">
        <v>2</v>
      </c>
      <c r="BT98" s="9">
        <v>0</v>
      </c>
      <c r="BU98" s="9">
        <v>0</v>
      </c>
      <c r="BV98" s="9">
        <v>0</v>
      </c>
      <c r="BW98" s="9">
        <v>0</v>
      </c>
      <c r="BX98" s="9">
        <v>11</v>
      </c>
      <c r="BY98" s="9">
        <v>10</v>
      </c>
      <c r="BZ98" s="9">
        <v>5</v>
      </c>
      <c r="CA98" s="9">
        <v>1</v>
      </c>
      <c r="CB98" s="9">
        <v>0</v>
      </c>
      <c r="CC98" s="9" t="s">
        <v>340</v>
      </c>
      <c r="CD98" s="9" t="s">
        <v>340</v>
      </c>
      <c r="CE98" s="9">
        <v>1</v>
      </c>
      <c r="CF98" s="9">
        <v>0</v>
      </c>
      <c r="CG98" s="9" t="s">
        <v>340</v>
      </c>
      <c r="CH98" s="9">
        <v>0</v>
      </c>
      <c r="CI98" s="9">
        <v>0</v>
      </c>
      <c r="CJ98" s="72">
        <v>5000</v>
      </c>
      <c r="CK98" s="72">
        <v>150</v>
      </c>
      <c r="CL98" s="24" t="s">
        <v>747</v>
      </c>
      <c r="CM98" s="22" t="s">
        <v>1586</v>
      </c>
      <c r="CN98" s="9"/>
      <c r="CO98" s="9" t="s">
        <v>340</v>
      </c>
      <c r="CP98" s="81"/>
      <c r="CQ98" s="74" t="s">
        <v>340</v>
      </c>
      <c r="CR98" s="25"/>
      <c r="CS98" s="25"/>
      <c r="CT98" s="71"/>
      <c r="CU98" s="9" t="s">
        <v>348</v>
      </c>
      <c r="CV98" s="9">
        <v>1</v>
      </c>
      <c r="CW98" s="9">
        <v>3</v>
      </c>
      <c r="CX98" s="72" t="s">
        <v>747</v>
      </c>
      <c r="CY98" s="2" t="s">
        <v>1366</v>
      </c>
      <c r="CZ98" s="71"/>
      <c r="DA98" s="71"/>
      <c r="DB98" s="76"/>
      <c r="DC98" s="9" t="s">
        <v>340</v>
      </c>
      <c r="DD98" s="9" t="s">
        <v>340</v>
      </c>
      <c r="DE98" s="6">
        <v>1996</v>
      </c>
      <c r="DF98" s="5">
        <v>463.709</v>
      </c>
      <c r="DG98" s="5">
        <v>740.9</v>
      </c>
      <c r="DH98" s="5">
        <v>1204.609</v>
      </c>
      <c r="DI98" s="5" t="s">
        <v>340</v>
      </c>
      <c r="DJ98" s="5"/>
      <c r="DK98" s="5"/>
      <c r="DL98" s="5">
        <v>421</v>
      </c>
      <c r="DM98" s="5"/>
      <c r="DN98" s="5"/>
      <c r="DO98" s="5"/>
      <c r="DP98" s="5"/>
      <c r="DQ98" s="5"/>
      <c r="DR98" s="5"/>
      <c r="DS98" s="5"/>
      <c r="DT98" s="5">
        <v>421</v>
      </c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>
        <v>1625.609</v>
      </c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77">
        <v>1625.69</v>
      </c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</row>
    <row r="99" spans="1:252" ht="12.75">
      <c r="A99" s="23" t="s">
        <v>647</v>
      </c>
      <c r="B99" s="9" t="s">
        <v>346</v>
      </c>
      <c r="C99" s="9" t="s">
        <v>1772</v>
      </c>
      <c r="D99" s="9" t="s">
        <v>2009</v>
      </c>
      <c r="E99" s="63" t="s">
        <v>1088</v>
      </c>
      <c r="F99" s="63" t="s">
        <v>1088</v>
      </c>
      <c r="G99" s="64">
        <v>503741</v>
      </c>
      <c r="H99" s="64">
        <v>970236</v>
      </c>
      <c r="I99" s="65" t="s">
        <v>497</v>
      </c>
      <c r="J99" s="65"/>
      <c r="K99" s="65"/>
      <c r="L99" s="60"/>
      <c r="M99" s="9" t="s">
        <v>348</v>
      </c>
      <c r="N99" s="66"/>
      <c r="O99" s="40"/>
      <c r="P99" s="40">
        <f>220+194</f>
        <v>414</v>
      </c>
      <c r="Q99" s="67"/>
      <c r="R99" s="67"/>
      <c r="S99" s="67"/>
      <c r="T99" s="65"/>
      <c r="U99" s="65"/>
      <c r="V99" s="68"/>
      <c r="W99" s="65"/>
      <c r="X99" s="65"/>
      <c r="Y99" s="65"/>
      <c r="Z99" s="68" t="s">
        <v>340</v>
      </c>
      <c r="AA99" s="69">
        <v>7</v>
      </c>
      <c r="AB99" s="69">
        <v>38.860103626943</v>
      </c>
      <c r="AC99" s="9">
        <v>2</v>
      </c>
      <c r="AD99" s="69">
        <v>79.27461139896373</v>
      </c>
      <c r="AE99" s="79">
        <v>1</v>
      </c>
      <c r="AF99" s="79"/>
      <c r="AG99" s="79"/>
      <c r="AH99" s="79"/>
      <c r="AI99" s="20"/>
      <c r="AJ99" s="20"/>
      <c r="AK99" s="20"/>
      <c r="AL99" s="20"/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80" t="s">
        <v>340</v>
      </c>
      <c r="AS99" s="80" t="s">
        <v>340</v>
      </c>
      <c r="AT99" s="80">
        <v>0</v>
      </c>
      <c r="AU99" s="80" t="s">
        <v>340</v>
      </c>
      <c r="AV99" s="80" t="s">
        <v>340</v>
      </c>
      <c r="AW99" s="80" t="s">
        <v>340</v>
      </c>
      <c r="AX99" s="80" t="s">
        <v>340</v>
      </c>
      <c r="AY99" s="70">
        <v>3.6269430051813467</v>
      </c>
      <c r="AZ99" s="70">
        <v>17.098445595854923</v>
      </c>
      <c r="BA99" s="70">
        <v>0</v>
      </c>
      <c r="BB99" s="70">
        <v>11.398963730569948</v>
      </c>
      <c r="BC99" s="70">
        <v>13.471502590673575</v>
      </c>
      <c r="BD99" s="70">
        <v>15.544041450777202</v>
      </c>
      <c r="BE99" s="70">
        <v>38.860103626943</v>
      </c>
      <c r="BF99" s="71" t="s">
        <v>340</v>
      </c>
      <c r="BG99" s="71"/>
      <c r="BH99" s="71"/>
      <c r="BI99" s="71"/>
      <c r="BJ99" s="71"/>
      <c r="BK99" s="71" t="s">
        <v>340</v>
      </c>
      <c r="BL99" s="9"/>
      <c r="BM99" s="9" t="s">
        <v>340</v>
      </c>
      <c r="BN99" s="3" t="s">
        <v>1226</v>
      </c>
      <c r="BO99" s="20" t="s">
        <v>1501</v>
      </c>
      <c r="BP99" s="9"/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 t="s">
        <v>340</v>
      </c>
      <c r="CD99" s="9" t="s">
        <v>340</v>
      </c>
      <c r="CE99" s="9">
        <v>1</v>
      </c>
      <c r="CF99" s="9" t="s">
        <v>340</v>
      </c>
      <c r="CG99" s="9">
        <v>0</v>
      </c>
      <c r="CH99" s="9">
        <v>0</v>
      </c>
      <c r="CI99" s="9">
        <v>0</v>
      </c>
      <c r="CJ99" s="72">
        <v>6890</v>
      </c>
      <c r="CK99" s="72">
        <v>150</v>
      </c>
      <c r="CL99" s="24" t="s">
        <v>776</v>
      </c>
      <c r="CM99" s="22" t="s">
        <v>1500</v>
      </c>
      <c r="CN99" s="9"/>
      <c r="CO99" s="9"/>
      <c r="CP99" s="81"/>
      <c r="CQ99" s="74" t="s">
        <v>340</v>
      </c>
      <c r="CR99" s="25"/>
      <c r="CS99" s="25"/>
      <c r="CT99" s="71"/>
      <c r="CU99" s="9" t="s">
        <v>348</v>
      </c>
      <c r="CV99" s="9">
        <v>4</v>
      </c>
      <c r="CW99" s="9">
        <v>3</v>
      </c>
      <c r="CX99" s="72" t="s">
        <v>776</v>
      </c>
      <c r="CY99" s="2" t="s">
        <v>1366</v>
      </c>
      <c r="CZ99" s="71"/>
      <c r="DA99" s="71"/>
      <c r="DB99" s="76"/>
      <c r="DC99" s="9"/>
      <c r="DD99" s="9"/>
      <c r="DE99" s="6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77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</row>
    <row r="100" spans="1:252" ht="25.5">
      <c r="A100" s="23" t="s">
        <v>644</v>
      </c>
      <c r="B100" s="9" t="s">
        <v>346</v>
      </c>
      <c r="C100" s="9" t="s">
        <v>1903</v>
      </c>
      <c r="D100" s="9" t="s">
        <v>1904</v>
      </c>
      <c r="E100" s="63" t="s">
        <v>891</v>
      </c>
      <c r="F100" s="63" t="s">
        <v>1037</v>
      </c>
      <c r="G100" s="64">
        <v>543332</v>
      </c>
      <c r="H100" s="64">
        <v>942929</v>
      </c>
      <c r="I100" s="65" t="s">
        <v>497</v>
      </c>
      <c r="J100" s="65"/>
      <c r="K100" s="65"/>
      <c r="L100" s="60"/>
      <c r="M100" s="9" t="s">
        <v>344</v>
      </c>
      <c r="N100" s="66"/>
      <c r="O100" s="40"/>
      <c r="P100" s="40">
        <f>2153+1826</f>
        <v>3979</v>
      </c>
      <c r="Q100" s="67"/>
      <c r="R100" s="67"/>
      <c r="S100" s="67"/>
      <c r="T100" s="65" t="s">
        <v>340</v>
      </c>
      <c r="U100" s="65"/>
      <c r="V100" s="68" t="s">
        <v>340</v>
      </c>
      <c r="W100" s="65"/>
      <c r="X100" s="65" t="s">
        <v>340</v>
      </c>
      <c r="Y100" s="65"/>
      <c r="Z100" s="68"/>
      <c r="AA100" s="69">
        <v>1</v>
      </c>
      <c r="AB100" s="69">
        <v>91.01861993428258</v>
      </c>
      <c r="AC100" s="9">
        <v>2</v>
      </c>
      <c r="AD100" s="69">
        <v>5.531215772179628</v>
      </c>
      <c r="AE100" s="79"/>
      <c r="AF100" s="79" t="s">
        <v>340</v>
      </c>
      <c r="AG100" s="79"/>
      <c r="AH100" s="79"/>
      <c r="AI100" s="20"/>
      <c r="AJ100" s="20"/>
      <c r="AK100" s="20"/>
      <c r="AL100" s="20"/>
      <c r="AM100" s="9" t="s">
        <v>340</v>
      </c>
      <c r="AN100" s="9">
        <v>0</v>
      </c>
      <c r="AO100" s="9" t="s">
        <v>340</v>
      </c>
      <c r="AP100" s="9">
        <v>0</v>
      </c>
      <c r="AQ100" s="9">
        <v>0</v>
      </c>
      <c r="AR100" s="80" t="s">
        <v>340</v>
      </c>
      <c r="AS100" s="80" t="s">
        <v>340</v>
      </c>
      <c r="AT100" s="80">
        <v>0</v>
      </c>
      <c r="AU100" s="80" t="s">
        <v>340</v>
      </c>
      <c r="AV100" s="80" t="s">
        <v>340</v>
      </c>
      <c r="AW100" s="80" t="s">
        <v>340</v>
      </c>
      <c r="AX100" s="80">
        <v>0</v>
      </c>
      <c r="AY100" s="70">
        <v>91.01861993428258</v>
      </c>
      <c r="AZ100" s="70">
        <v>3.450164293537788</v>
      </c>
      <c r="BA100" s="70">
        <v>0</v>
      </c>
      <c r="BB100" s="70">
        <v>0.054764512595837894</v>
      </c>
      <c r="BC100" s="70">
        <v>0.547645125958379</v>
      </c>
      <c r="BD100" s="70">
        <v>4.928806133625411</v>
      </c>
      <c r="BE100" s="70">
        <v>0</v>
      </c>
      <c r="BF100" s="71" t="s">
        <v>340</v>
      </c>
      <c r="BG100" s="71" t="s">
        <v>340</v>
      </c>
      <c r="BH100" s="71" t="s">
        <v>340</v>
      </c>
      <c r="BI100" s="71" t="s">
        <v>340</v>
      </c>
      <c r="BJ100" s="71"/>
      <c r="BK100" s="71" t="s">
        <v>340</v>
      </c>
      <c r="BL100" s="9">
        <v>9</v>
      </c>
      <c r="BM100" s="9" t="s">
        <v>340</v>
      </c>
      <c r="BN100" s="3" t="s">
        <v>1167</v>
      </c>
      <c r="BO100" s="20" t="s">
        <v>1501</v>
      </c>
      <c r="BP100" s="9"/>
      <c r="BQ100" s="9">
        <v>11</v>
      </c>
      <c r="BR100" s="9">
        <v>9</v>
      </c>
      <c r="BS100" s="9">
        <v>2</v>
      </c>
      <c r="BT100" s="9">
        <v>0</v>
      </c>
      <c r="BU100" s="9">
        <v>1</v>
      </c>
      <c r="BV100" s="9">
        <v>0</v>
      </c>
      <c r="BW100" s="9">
        <v>0</v>
      </c>
      <c r="BX100" s="9">
        <v>9</v>
      </c>
      <c r="BY100" s="9">
        <v>12</v>
      </c>
      <c r="BZ100" s="9">
        <v>2</v>
      </c>
      <c r="CA100" s="9">
        <v>0</v>
      </c>
      <c r="CB100" s="9">
        <v>0</v>
      </c>
      <c r="CC100" s="9">
        <v>0</v>
      </c>
      <c r="CD100" s="9" t="s">
        <v>340</v>
      </c>
      <c r="CE100" s="9">
        <v>1</v>
      </c>
      <c r="CF100" s="9">
        <v>0</v>
      </c>
      <c r="CG100" s="9" t="s">
        <v>340</v>
      </c>
      <c r="CH100" s="9">
        <v>0</v>
      </c>
      <c r="CI100" s="9">
        <v>0</v>
      </c>
      <c r="CJ100" s="72">
        <v>3420</v>
      </c>
      <c r="CK100" s="72">
        <v>100</v>
      </c>
      <c r="CL100" s="24" t="s">
        <v>777</v>
      </c>
      <c r="CM100" s="22" t="s">
        <v>1685</v>
      </c>
      <c r="CN100" s="9"/>
      <c r="CO100" s="9"/>
      <c r="CP100" s="81"/>
      <c r="CQ100" s="74" t="s">
        <v>340</v>
      </c>
      <c r="CR100" s="25"/>
      <c r="CS100" s="25"/>
      <c r="CT100" s="71"/>
      <c r="CU100" s="9" t="s">
        <v>348</v>
      </c>
      <c r="CV100" s="9">
        <v>1</v>
      </c>
      <c r="CW100" s="9">
        <v>4</v>
      </c>
      <c r="CX100" s="72" t="s">
        <v>777</v>
      </c>
      <c r="CY100" s="2" t="s">
        <v>793</v>
      </c>
      <c r="CZ100" s="71"/>
      <c r="DA100" s="71"/>
      <c r="DB100" s="76"/>
      <c r="DC100" s="9"/>
      <c r="DD100" s="9" t="s">
        <v>340</v>
      </c>
      <c r="DE100" s="6"/>
      <c r="DF100" s="5"/>
      <c r="DG100" s="5"/>
      <c r="DH100" s="5"/>
      <c r="DI100" s="5" t="s">
        <v>340</v>
      </c>
      <c r="DJ100" s="5"/>
      <c r="DK100" s="5"/>
      <c r="DL100" s="5"/>
      <c r="DM100" s="5"/>
      <c r="DN100" s="5">
        <v>346</v>
      </c>
      <c r="DO100" s="5">
        <v>30.2</v>
      </c>
      <c r="DP100" s="5">
        <v>88.3</v>
      </c>
      <c r="DQ100" s="5">
        <v>489.4</v>
      </c>
      <c r="DR100" s="5"/>
      <c r="DS100" s="5"/>
      <c r="DT100" s="5">
        <v>953.9</v>
      </c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>
        <v>953.9</v>
      </c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77">
        <v>953.9</v>
      </c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</row>
    <row r="101" spans="1:252" ht="25.5">
      <c r="A101" s="23" t="s">
        <v>630</v>
      </c>
      <c r="B101" s="9" t="s">
        <v>346</v>
      </c>
      <c r="C101" s="9" t="s">
        <v>102</v>
      </c>
      <c r="D101" s="9" t="s">
        <v>103</v>
      </c>
      <c r="E101" s="63" t="s">
        <v>891</v>
      </c>
      <c r="F101" s="63" t="s">
        <v>891</v>
      </c>
      <c r="G101" s="64">
        <v>560341</v>
      </c>
      <c r="H101" s="64">
        <v>953650</v>
      </c>
      <c r="I101" s="65" t="s">
        <v>497</v>
      </c>
      <c r="J101" s="65"/>
      <c r="K101" s="65"/>
      <c r="L101" s="6"/>
      <c r="M101" s="9" t="s">
        <v>344</v>
      </c>
      <c r="N101" s="66"/>
      <c r="O101" s="40"/>
      <c r="P101" s="40">
        <v>20</v>
      </c>
      <c r="Q101" s="67"/>
      <c r="R101" s="67"/>
      <c r="S101" s="67"/>
      <c r="T101" s="9"/>
      <c r="U101" s="9"/>
      <c r="V101" s="68"/>
      <c r="W101" s="65"/>
      <c r="X101" s="65"/>
      <c r="Y101" s="65"/>
      <c r="Z101" s="68" t="s">
        <v>340</v>
      </c>
      <c r="AA101" s="69">
        <v>1</v>
      </c>
      <c r="AB101" s="69">
        <v>100</v>
      </c>
      <c r="AC101" s="9">
        <v>1</v>
      </c>
      <c r="AD101" s="69"/>
      <c r="AE101" s="24"/>
      <c r="AF101" s="83" t="s">
        <v>340</v>
      </c>
      <c r="AG101" s="74"/>
      <c r="AH101" s="74"/>
      <c r="AI101" s="20"/>
      <c r="AJ101" s="20"/>
      <c r="AK101" s="20"/>
      <c r="AL101" s="20"/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80" t="s">
        <v>340</v>
      </c>
      <c r="AS101" s="80">
        <v>0</v>
      </c>
      <c r="AT101" s="80">
        <v>0</v>
      </c>
      <c r="AU101" s="80">
        <v>0</v>
      </c>
      <c r="AV101" s="80">
        <v>0</v>
      </c>
      <c r="AW101" s="80">
        <v>0</v>
      </c>
      <c r="AX101" s="80">
        <v>0</v>
      </c>
      <c r="AY101" s="70">
        <v>100</v>
      </c>
      <c r="AZ101" s="70">
        <v>0</v>
      </c>
      <c r="BA101" s="70">
        <v>0</v>
      </c>
      <c r="BB101" s="70">
        <v>0</v>
      </c>
      <c r="BC101" s="70">
        <v>0</v>
      </c>
      <c r="BD101" s="70">
        <v>0</v>
      </c>
      <c r="BE101" s="70">
        <v>0</v>
      </c>
      <c r="BF101" s="71" t="s">
        <v>340</v>
      </c>
      <c r="BG101" s="71"/>
      <c r="BH101" s="71"/>
      <c r="BI101" s="71"/>
      <c r="BJ101" s="71"/>
      <c r="BK101" s="71"/>
      <c r="BL101" s="84">
        <v>7</v>
      </c>
      <c r="BM101" s="9" t="s">
        <v>340</v>
      </c>
      <c r="BN101" s="3" t="s">
        <v>1242</v>
      </c>
      <c r="BO101" s="20" t="s">
        <v>1502</v>
      </c>
      <c r="BP101" s="9"/>
      <c r="BQ101" s="9">
        <v>9</v>
      </c>
      <c r="BR101" s="9">
        <v>7</v>
      </c>
      <c r="BS101" s="9">
        <v>2</v>
      </c>
      <c r="BT101" s="9">
        <v>0</v>
      </c>
      <c r="BU101" s="9">
        <v>2</v>
      </c>
      <c r="BV101" s="9">
        <v>0</v>
      </c>
      <c r="BW101" s="9">
        <v>0</v>
      </c>
      <c r="BX101" s="9">
        <v>13</v>
      </c>
      <c r="BY101" s="9">
        <v>8</v>
      </c>
      <c r="BZ101" s="9">
        <v>4</v>
      </c>
      <c r="CA101" s="9">
        <v>0</v>
      </c>
      <c r="CB101" s="9">
        <v>0</v>
      </c>
      <c r="CC101" s="9" t="s">
        <v>340</v>
      </c>
      <c r="CD101" s="9" t="s">
        <v>340</v>
      </c>
      <c r="CE101" s="9">
        <v>1</v>
      </c>
      <c r="CF101" s="9">
        <v>0</v>
      </c>
      <c r="CG101" s="9" t="s">
        <v>340</v>
      </c>
      <c r="CH101" s="9">
        <v>0</v>
      </c>
      <c r="CI101" s="9">
        <v>0</v>
      </c>
      <c r="CJ101" s="72">
        <v>2998</v>
      </c>
      <c r="CK101" s="72">
        <v>75</v>
      </c>
      <c r="CL101" s="24" t="s">
        <v>783</v>
      </c>
      <c r="CM101" s="21" t="s">
        <v>1774</v>
      </c>
      <c r="CN101" s="9"/>
      <c r="CO101" s="9"/>
      <c r="CP101" s="73"/>
      <c r="CQ101" s="74" t="s">
        <v>340</v>
      </c>
      <c r="CR101" s="25"/>
      <c r="CS101" s="25"/>
      <c r="CT101" s="71"/>
      <c r="CU101" s="9" t="s">
        <v>348</v>
      </c>
      <c r="CV101" s="9">
        <v>1</v>
      </c>
      <c r="CW101" s="9">
        <v>4</v>
      </c>
      <c r="CX101" s="75" t="s">
        <v>783</v>
      </c>
      <c r="CY101" s="26" t="s">
        <v>1379</v>
      </c>
      <c r="CZ101" s="71"/>
      <c r="DA101" s="71"/>
      <c r="DB101" s="76"/>
      <c r="DC101" s="9"/>
      <c r="DD101" s="9"/>
      <c r="DE101" s="6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77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</row>
    <row r="102" spans="1:252" ht="25.5">
      <c r="A102" s="23" t="s">
        <v>627</v>
      </c>
      <c r="B102" s="9" t="s">
        <v>346</v>
      </c>
      <c r="C102" s="9" t="s">
        <v>1866</v>
      </c>
      <c r="D102" s="9" t="s">
        <v>1867</v>
      </c>
      <c r="E102" s="63" t="s">
        <v>891</v>
      </c>
      <c r="F102" s="63" t="s">
        <v>891</v>
      </c>
      <c r="G102" s="64">
        <v>535126</v>
      </c>
      <c r="H102" s="64">
        <v>943913</v>
      </c>
      <c r="I102" s="65" t="s">
        <v>497</v>
      </c>
      <c r="J102" s="65"/>
      <c r="K102" s="65"/>
      <c r="L102" s="60"/>
      <c r="M102" s="9" t="s">
        <v>344</v>
      </c>
      <c r="N102" s="82"/>
      <c r="O102" s="40"/>
      <c r="P102" s="40">
        <v>11856</v>
      </c>
      <c r="Q102" s="67"/>
      <c r="R102" s="67"/>
      <c r="S102" s="67"/>
      <c r="T102" s="9" t="s">
        <v>340</v>
      </c>
      <c r="U102" s="9"/>
      <c r="V102" s="68" t="s">
        <v>340</v>
      </c>
      <c r="W102" s="65" t="s">
        <v>340</v>
      </c>
      <c r="X102" s="65" t="s">
        <v>340</v>
      </c>
      <c r="Y102" s="65" t="s">
        <v>340</v>
      </c>
      <c r="Z102" s="68"/>
      <c r="AA102" s="69">
        <v>1</v>
      </c>
      <c r="AB102" s="69">
        <v>74.88779174147217</v>
      </c>
      <c r="AC102" s="9">
        <v>2</v>
      </c>
      <c r="AD102" s="69">
        <v>3.28770197486535</v>
      </c>
      <c r="AE102" s="25"/>
      <c r="AF102" s="25" t="s">
        <v>340</v>
      </c>
      <c r="AG102" s="25"/>
      <c r="AH102" s="25"/>
      <c r="AI102" s="20"/>
      <c r="AJ102" s="20"/>
      <c r="AK102" s="20"/>
      <c r="AL102" s="20" t="s">
        <v>1501</v>
      </c>
      <c r="AM102" s="9" t="s">
        <v>340</v>
      </c>
      <c r="AN102" s="9">
        <v>0</v>
      </c>
      <c r="AO102" s="9" t="s">
        <v>340</v>
      </c>
      <c r="AP102" s="9">
        <v>0</v>
      </c>
      <c r="AQ102" s="9">
        <v>0</v>
      </c>
      <c r="AR102" s="80" t="s">
        <v>340</v>
      </c>
      <c r="AS102" s="80" t="s">
        <v>340</v>
      </c>
      <c r="AT102" s="80">
        <v>0</v>
      </c>
      <c r="AU102" s="80" t="s">
        <v>340</v>
      </c>
      <c r="AV102" s="80" t="s">
        <v>340</v>
      </c>
      <c r="AW102" s="80" t="s">
        <v>340</v>
      </c>
      <c r="AX102" s="80" t="s">
        <v>340</v>
      </c>
      <c r="AY102" s="70">
        <v>74.88779174147217</v>
      </c>
      <c r="AZ102" s="70">
        <v>21.82450628366248</v>
      </c>
      <c r="BA102" s="70">
        <v>0</v>
      </c>
      <c r="BB102" s="70">
        <v>0.3366247755834829</v>
      </c>
      <c r="BC102" s="70">
        <v>0.8752244165170557</v>
      </c>
      <c r="BD102" s="70">
        <v>2.008527827648115</v>
      </c>
      <c r="BE102" s="70">
        <v>0.06732495511669659</v>
      </c>
      <c r="BF102" s="71" t="s">
        <v>340</v>
      </c>
      <c r="BG102" s="71" t="s">
        <v>340</v>
      </c>
      <c r="BH102" s="71" t="s">
        <v>340</v>
      </c>
      <c r="BI102" s="71" t="s">
        <v>340</v>
      </c>
      <c r="BJ102" s="71"/>
      <c r="BK102" s="71" t="s">
        <v>340</v>
      </c>
      <c r="BL102" s="9">
        <v>5</v>
      </c>
      <c r="BM102" s="9" t="s">
        <v>340</v>
      </c>
      <c r="BO102" s="20" t="s">
        <v>1501</v>
      </c>
      <c r="BP102" s="9"/>
      <c r="BQ102" s="9">
        <v>8</v>
      </c>
      <c r="BR102" s="9">
        <v>5</v>
      </c>
      <c r="BS102" s="9">
        <v>3</v>
      </c>
      <c r="BT102" s="9">
        <v>0</v>
      </c>
      <c r="BU102" s="9">
        <v>0</v>
      </c>
      <c r="BV102" s="9">
        <v>0</v>
      </c>
      <c r="BW102" s="9">
        <v>0</v>
      </c>
      <c r="BX102" s="9">
        <v>11</v>
      </c>
      <c r="BY102" s="9">
        <v>13</v>
      </c>
      <c r="BZ102" s="9">
        <v>2</v>
      </c>
      <c r="CA102" s="9">
        <v>0</v>
      </c>
      <c r="CB102" s="9">
        <v>0</v>
      </c>
      <c r="CC102" s="9">
        <v>0</v>
      </c>
      <c r="CD102" s="9" t="s">
        <v>340</v>
      </c>
      <c r="CE102" s="9">
        <v>1</v>
      </c>
      <c r="CF102" s="9">
        <v>0</v>
      </c>
      <c r="CG102" s="9" t="s">
        <v>340</v>
      </c>
      <c r="CH102" s="9">
        <v>0</v>
      </c>
      <c r="CI102" s="9">
        <v>0</v>
      </c>
      <c r="CJ102" s="72">
        <v>4000</v>
      </c>
      <c r="CK102" s="72">
        <v>100</v>
      </c>
      <c r="CL102" s="79" t="s">
        <v>728</v>
      </c>
      <c r="CM102" s="22" t="s">
        <v>1579</v>
      </c>
      <c r="CN102" s="9"/>
      <c r="CO102" s="9" t="s">
        <v>340</v>
      </c>
      <c r="CP102" s="73"/>
      <c r="CQ102" s="74" t="s">
        <v>340</v>
      </c>
      <c r="CR102" s="25"/>
      <c r="CS102" s="25"/>
      <c r="CT102" s="71"/>
      <c r="CU102" s="9" t="s">
        <v>348</v>
      </c>
      <c r="CV102" s="9">
        <v>1</v>
      </c>
      <c r="CW102" s="9">
        <v>4</v>
      </c>
      <c r="CX102" s="75" t="s">
        <v>728</v>
      </c>
      <c r="CY102" s="26" t="s">
        <v>1397</v>
      </c>
      <c r="CZ102" s="71"/>
      <c r="DA102" s="71"/>
      <c r="DB102" s="76"/>
      <c r="DC102" s="9"/>
      <c r="DD102" s="9" t="s">
        <v>340</v>
      </c>
      <c r="DE102" s="6"/>
      <c r="DF102" s="5"/>
      <c r="DG102" s="5"/>
      <c r="DH102" s="5"/>
      <c r="DI102" s="5" t="s">
        <v>340</v>
      </c>
      <c r="DJ102" s="5"/>
      <c r="DK102" s="5"/>
      <c r="DL102" s="5"/>
      <c r="DM102" s="5"/>
      <c r="DN102" s="5">
        <v>563</v>
      </c>
      <c r="DO102" s="5">
        <v>83.4</v>
      </c>
      <c r="DP102" s="5">
        <v>71.5</v>
      </c>
      <c r="DQ102" s="5"/>
      <c r="DR102" s="5"/>
      <c r="DS102" s="5"/>
      <c r="DT102" s="5">
        <v>717.9</v>
      </c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>
        <v>717.9</v>
      </c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77">
        <v>717.9</v>
      </c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</row>
    <row r="103" spans="1:252" ht="25.5">
      <c r="A103" s="23" t="s">
        <v>605</v>
      </c>
      <c r="B103" s="9" t="s">
        <v>346</v>
      </c>
      <c r="C103" s="9" t="s">
        <v>119</v>
      </c>
      <c r="D103" s="9" t="s">
        <v>120</v>
      </c>
      <c r="E103" s="63" t="s">
        <v>1104</v>
      </c>
      <c r="F103" s="63" t="s">
        <v>1104</v>
      </c>
      <c r="G103" s="64">
        <v>583703</v>
      </c>
      <c r="H103" s="64">
        <v>1012808</v>
      </c>
      <c r="I103" s="65" t="s">
        <v>497</v>
      </c>
      <c r="J103" s="65"/>
      <c r="K103" s="65"/>
      <c r="L103" s="6"/>
      <c r="M103" s="9" t="s">
        <v>344</v>
      </c>
      <c r="N103" s="66"/>
      <c r="O103" s="40"/>
      <c r="P103" s="40">
        <v>22</v>
      </c>
      <c r="Q103" s="67"/>
      <c r="R103" s="67"/>
      <c r="S103" s="67"/>
      <c r="T103" s="9" t="s">
        <v>340</v>
      </c>
      <c r="U103" s="9"/>
      <c r="V103" s="68"/>
      <c r="W103" s="65"/>
      <c r="X103" s="65"/>
      <c r="Y103" s="65"/>
      <c r="Z103" s="68" t="s">
        <v>340</v>
      </c>
      <c r="AA103" s="85">
        <v>1</v>
      </c>
      <c r="AB103" s="69">
        <v>100</v>
      </c>
      <c r="AC103" s="9">
        <v>1</v>
      </c>
      <c r="AD103" s="69"/>
      <c r="AE103" s="24"/>
      <c r="AF103" s="83" t="s">
        <v>340</v>
      </c>
      <c r="AG103" s="74"/>
      <c r="AH103" s="74"/>
      <c r="AI103" s="20"/>
      <c r="AJ103" s="20"/>
      <c r="AK103" s="20"/>
      <c r="AL103" s="20"/>
      <c r="AM103" s="9" t="s">
        <v>340</v>
      </c>
      <c r="AN103" s="9">
        <v>0</v>
      </c>
      <c r="AO103" s="9" t="s">
        <v>340</v>
      </c>
      <c r="AP103" s="9">
        <v>0</v>
      </c>
      <c r="AQ103" s="9">
        <v>0</v>
      </c>
      <c r="AR103" s="9" t="s">
        <v>340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70">
        <v>100</v>
      </c>
      <c r="AZ103" s="70">
        <v>0</v>
      </c>
      <c r="BA103" s="70">
        <v>0</v>
      </c>
      <c r="BB103" s="70">
        <v>0</v>
      </c>
      <c r="BC103" s="70">
        <v>0</v>
      </c>
      <c r="BD103" s="70">
        <v>0</v>
      </c>
      <c r="BE103" s="70">
        <v>0</v>
      </c>
      <c r="BF103" s="71" t="s">
        <v>340</v>
      </c>
      <c r="BG103" s="71"/>
      <c r="BH103" s="71"/>
      <c r="BI103" s="71"/>
      <c r="BJ103" s="71"/>
      <c r="BK103" s="71"/>
      <c r="BL103" s="84">
        <v>3</v>
      </c>
      <c r="BM103" s="9"/>
      <c r="BN103" s="3" t="s">
        <v>1260</v>
      </c>
      <c r="BO103" s="20" t="s">
        <v>1501</v>
      </c>
      <c r="BP103" s="9"/>
      <c r="BQ103" s="9">
        <v>3</v>
      </c>
      <c r="BR103" s="9">
        <v>3</v>
      </c>
      <c r="BS103" s="9">
        <v>0</v>
      </c>
      <c r="BT103" s="9">
        <v>0</v>
      </c>
      <c r="BU103" s="9">
        <v>1</v>
      </c>
      <c r="BV103" s="9">
        <v>0</v>
      </c>
      <c r="BW103" s="9">
        <v>0</v>
      </c>
      <c r="BX103" s="9">
        <v>5</v>
      </c>
      <c r="BY103" s="9">
        <v>11</v>
      </c>
      <c r="BZ103" s="9">
        <v>8</v>
      </c>
      <c r="CA103" s="9">
        <v>7</v>
      </c>
      <c r="CB103" s="9">
        <v>0</v>
      </c>
      <c r="CC103" s="9">
        <v>0</v>
      </c>
      <c r="CD103" s="9">
        <v>0</v>
      </c>
      <c r="CE103" s="9">
        <v>1</v>
      </c>
      <c r="CF103" s="9">
        <v>0</v>
      </c>
      <c r="CG103" s="9" t="s">
        <v>340</v>
      </c>
      <c r="CH103" s="9">
        <v>0</v>
      </c>
      <c r="CI103" s="9">
        <v>0</v>
      </c>
      <c r="CJ103" s="72">
        <v>3500</v>
      </c>
      <c r="CK103" s="72">
        <v>100</v>
      </c>
      <c r="CL103" s="24" t="s">
        <v>741</v>
      </c>
      <c r="CM103" s="21" t="s">
        <v>1685</v>
      </c>
      <c r="CN103" s="9"/>
      <c r="CO103" s="9"/>
      <c r="CP103" s="73"/>
      <c r="CQ103" s="74" t="s">
        <v>340</v>
      </c>
      <c r="CR103" s="25"/>
      <c r="CS103" s="25"/>
      <c r="CT103" s="71"/>
      <c r="CU103" s="9" t="s">
        <v>348</v>
      </c>
      <c r="CV103" s="9">
        <v>1</v>
      </c>
      <c r="CW103" s="9">
        <v>4</v>
      </c>
      <c r="CX103" s="75" t="s">
        <v>741</v>
      </c>
      <c r="CY103" s="26" t="s">
        <v>1393</v>
      </c>
      <c r="CZ103" s="71"/>
      <c r="DA103" s="71"/>
      <c r="DB103" s="76"/>
      <c r="DC103" s="9"/>
      <c r="DD103" s="9" t="s">
        <v>340</v>
      </c>
      <c r="DE103" s="6"/>
      <c r="DF103" s="5"/>
      <c r="DG103" s="5"/>
      <c r="DH103" s="5"/>
      <c r="DI103" s="5" t="s">
        <v>340</v>
      </c>
      <c r="DJ103" s="5"/>
      <c r="DK103" s="5"/>
      <c r="DL103" s="5"/>
      <c r="DM103" s="5"/>
      <c r="DN103" s="5">
        <v>14.5</v>
      </c>
      <c r="DO103" s="5"/>
      <c r="DP103" s="5"/>
      <c r="DQ103" s="5"/>
      <c r="DR103" s="5"/>
      <c r="DS103" s="5"/>
      <c r="DT103" s="5">
        <v>14.5</v>
      </c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>
        <v>14.5</v>
      </c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77">
        <v>14.5</v>
      </c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</row>
    <row r="104" spans="1:252" ht="25.5">
      <c r="A104" s="23" t="s">
        <v>602</v>
      </c>
      <c r="B104" s="9" t="s">
        <v>346</v>
      </c>
      <c r="C104" s="9" t="s">
        <v>2029</v>
      </c>
      <c r="D104" s="9" t="s">
        <v>2030</v>
      </c>
      <c r="E104" s="63" t="s">
        <v>1106</v>
      </c>
      <c r="F104" s="63" t="s">
        <v>1106</v>
      </c>
      <c r="G104" s="64">
        <v>520244</v>
      </c>
      <c r="H104" s="64">
        <v>952757</v>
      </c>
      <c r="I104" s="65" t="s">
        <v>497</v>
      </c>
      <c r="J104" s="65"/>
      <c r="K104" s="65"/>
      <c r="L104" s="6"/>
      <c r="M104" s="9" t="s">
        <v>344</v>
      </c>
      <c r="N104" s="66"/>
      <c r="O104" s="40"/>
      <c r="P104" s="40">
        <f>1380+1448</f>
        <v>2828</v>
      </c>
      <c r="Q104" s="67"/>
      <c r="R104" s="67"/>
      <c r="S104" s="67"/>
      <c r="T104" s="65" t="s">
        <v>340</v>
      </c>
      <c r="U104" s="65"/>
      <c r="V104" s="68"/>
      <c r="W104" s="65"/>
      <c r="X104" s="65"/>
      <c r="Y104" s="65"/>
      <c r="Z104" s="68" t="s">
        <v>340</v>
      </c>
      <c r="AA104" s="69">
        <v>1</v>
      </c>
      <c r="AB104" s="69">
        <v>49.171270718232044</v>
      </c>
      <c r="AC104" s="9">
        <v>2</v>
      </c>
      <c r="AD104" s="69">
        <v>4.696132596685082</v>
      </c>
      <c r="AE104" s="79"/>
      <c r="AF104" s="79" t="s">
        <v>340</v>
      </c>
      <c r="AG104" s="79"/>
      <c r="AH104" s="79"/>
      <c r="AI104" s="20"/>
      <c r="AJ104" s="20"/>
      <c r="AK104" s="20"/>
      <c r="AL104" s="20"/>
      <c r="AM104" s="9" t="s">
        <v>340</v>
      </c>
      <c r="AN104" s="9">
        <v>0</v>
      </c>
      <c r="AO104" s="9" t="s">
        <v>340</v>
      </c>
      <c r="AP104" s="9">
        <v>0</v>
      </c>
      <c r="AQ104" s="9">
        <v>0</v>
      </c>
      <c r="AR104" s="80" t="s">
        <v>340</v>
      </c>
      <c r="AS104" s="80" t="s">
        <v>340</v>
      </c>
      <c r="AT104" s="80">
        <v>0</v>
      </c>
      <c r="AU104" s="80" t="s">
        <v>340</v>
      </c>
      <c r="AV104" s="80" t="s">
        <v>340</v>
      </c>
      <c r="AW104" s="80" t="s">
        <v>340</v>
      </c>
      <c r="AX104" s="80" t="s">
        <v>340</v>
      </c>
      <c r="AY104" s="70">
        <v>49.171270718232044</v>
      </c>
      <c r="AZ104" s="70">
        <v>46.13259668508287</v>
      </c>
      <c r="BA104" s="70">
        <v>0</v>
      </c>
      <c r="BB104" s="70">
        <v>0.06906077348066297</v>
      </c>
      <c r="BC104" s="70">
        <v>0.6215469613259669</v>
      </c>
      <c r="BD104" s="70">
        <v>3.9364640883977895</v>
      </c>
      <c r="BE104" s="70">
        <v>0.06906077348066297</v>
      </c>
      <c r="BF104" s="71" t="s">
        <v>340</v>
      </c>
      <c r="BG104" s="71" t="s">
        <v>340</v>
      </c>
      <c r="BH104" s="71" t="s">
        <v>340</v>
      </c>
      <c r="BI104" s="71" t="s">
        <v>340</v>
      </c>
      <c r="BJ104" s="71"/>
      <c r="BK104" s="71" t="s">
        <v>340</v>
      </c>
      <c r="BL104" s="9">
        <v>2</v>
      </c>
      <c r="BM104" s="9" t="s">
        <v>340</v>
      </c>
      <c r="BN104" s="3" t="s">
        <v>1264</v>
      </c>
      <c r="BO104" s="20" t="s">
        <v>1501</v>
      </c>
      <c r="BP104" s="9"/>
      <c r="BQ104" s="9">
        <v>4</v>
      </c>
      <c r="BR104" s="9">
        <v>2</v>
      </c>
      <c r="BS104" s="9">
        <v>2</v>
      </c>
      <c r="BT104" s="9">
        <v>0</v>
      </c>
      <c r="BU104" s="9">
        <v>0</v>
      </c>
      <c r="BV104" s="9">
        <v>0</v>
      </c>
      <c r="BW104" s="9">
        <v>0</v>
      </c>
      <c r="BX104" s="9">
        <v>13</v>
      </c>
      <c r="BY104" s="9">
        <v>11</v>
      </c>
      <c r="BZ104" s="9">
        <v>5</v>
      </c>
      <c r="CA104" s="9">
        <v>1</v>
      </c>
      <c r="CB104" s="9">
        <v>0</v>
      </c>
      <c r="CC104" s="9">
        <v>0</v>
      </c>
      <c r="CD104" s="9" t="s">
        <v>340</v>
      </c>
      <c r="CE104" s="9">
        <v>1</v>
      </c>
      <c r="CF104" s="9">
        <v>0</v>
      </c>
      <c r="CG104" s="9" t="s">
        <v>340</v>
      </c>
      <c r="CH104" s="9">
        <v>0</v>
      </c>
      <c r="CI104" s="9">
        <v>0</v>
      </c>
      <c r="CJ104" s="72">
        <v>2800</v>
      </c>
      <c r="CK104" s="72">
        <v>75</v>
      </c>
      <c r="CL104" s="24" t="s">
        <v>798</v>
      </c>
      <c r="CM104" s="22" t="s">
        <v>1774</v>
      </c>
      <c r="CN104" s="9"/>
      <c r="CO104" s="9"/>
      <c r="CP104" s="81"/>
      <c r="CQ104" s="74" t="s">
        <v>340</v>
      </c>
      <c r="CR104" s="25"/>
      <c r="CS104" s="25"/>
      <c r="CT104" s="71"/>
      <c r="CU104" s="9" t="s">
        <v>348</v>
      </c>
      <c r="CV104" s="9">
        <v>4</v>
      </c>
      <c r="CW104" s="9">
        <v>4</v>
      </c>
      <c r="CX104" s="72" t="s">
        <v>798</v>
      </c>
      <c r="CY104" s="2" t="s">
        <v>793</v>
      </c>
      <c r="CZ104" s="71"/>
      <c r="DA104" s="71"/>
      <c r="DB104" s="76"/>
      <c r="DC104" s="9"/>
      <c r="DD104" s="9" t="s">
        <v>340</v>
      </c>
      <c r="DE104" s="6"/>
      <c r="DF104" s="5"/>
      <c r="DG104" s="5"/>
      <c r="DH104" s="5"/>
      <c r="DI104" s="5" t="s">
        <v>340</v>
      </c>
      <c r="DJ104" s="5"/>
      <c r="DK104" s="5"/>
      <c r="DL104" s="5"/>
      <c r="DM104" s="5"/>
      <c r="DN104" s="5">
        <v>207.5</v>
      </c>
      <c r="DO104" s="5"/>
      <c r="DP104" s="5"/>
      <c r="DQ104" s="5">
        <v>214.5</v>
      </c>
      <c r="DR104" s="5"/>
      <c r="DS104" s="5"/>
      <c r="DT104" s="5">
        <v>422</v>
      </c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>
        <v>422</v>
      </c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77">
        <v>422</v>
      </c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</row>
    <row r="105" spans="1:252" ht="12.75">
      <c r="A105" s="23" t="s">
        <v>421</v>
      </c>
      <c r="B105" s="9" t="s">
        <v>346</v>
      </c>
      <c r="C105" s="9" t="s">
        <v>1726</v>
      </c>
      <c r="D105" s="9" t="s">
        <v>1727</v>
      </c>
      <c r="E105" s="63" t="s">
        <v>981</v>
      </c>
      <c r="F105" s="63" t="s">
        <v>981</v>
      </c>
      <c r="G105" s="64">
        <v>565150</v>
      </c>
      <c r="H105" s="64">
        <v>1010434</v>
      </c>
      <c r="I105" s="65" t="s">
        <v>384</v>
      </c>
      <c r="J105" s="65"/>
      <c r="K105" s="65"/>
      <c r="L105" s="60">
        <v>1996</v>
      </c>
      <c r="M105" s="9" t="s">
        <v>344</v>
      </c>
      <c r="N105" s="66"/>
      <c r="O105" s="40">
        <v>2</v>
      </c>
      <c r="P105" s="40">
        <v>2649</v>
      </c>
      <c r="Q105" s="67"/>
      <c r="R105" s="67"/>
      <c r="S105" s="67"/>
      <c r="T105" s="9" t="s">
        <v>340</v>
      </c>
      <c r="U105" s="9"/>
      <c r="V105" s="68"/>
      <c r="W105" s="65"/>
      <c r="X105" s="65"/>
      <c r="Y105" s="65"/>
      <c r="Z105" s="68" t="s">
        <v>340</v>
      </c>
      <c r="AA105" s="69">
        <v>1</v>
      </c>
      <c r="AB105" s="69">
        <v>74.8665955176094</v>
      </c>
      <c r="AC105" s="9">
        <v>2</v>
      </c>
      <c r="AD105" s="69">
        <v>20.544290288153682</v>
      </c>
      <c r="AE105" s="24"/>
      <c r="AF105" s="25" t="s">
        <v>340</v>
      </c>
      <c r="AG105" s="25"/>
      <c r="AH105" s="25"/>
      <c r="AI105" s="20" t="s">
        <v>1502</v>
      </c>
      <c r="AJ105" s="20"/>
      <c r="AK105" s="20"/>
      <c r="AL105" s="20"/>
      <c r="AM105" s="9" t="s">
        <v>340</v>
      </c>
      <c r="AN105" s="9">
        <v>0</v>
      </c>
      <c r="AO105" s="9" t="s">
        <v>340</v>
      </c>
      <c r="AP105" s="9">
        <v>0</v>
      </c>
      <c r="AQ105" s="9">
        <v>0</v>
      </c>
      <c r="AR105" s="9" t="s">
        <v>340</v>
      </c>
      <c r="AS105" s="9" t="s">
        <v>340</v>
      </c>
      <c r="AT105" s="9">
        <v>0</v>
      </c>
      <c r="AU105" s="9" t="s">
        <v>340</v>
      </c>
      <c r="AV105" s="9" t="s">
        <v>340</v>
      </c>
      <c r="AW105" s="9" t="s">
        <v>340</v>
      </c>
      <c r="AX105" s="9" t="s">
        <v>340</v>
      </c>
      <c r="AY105" s="70">
        <v>74.8665955176094</v>
      </c>
      <c r="AZ105" s="70">
        <v>4.5891141942369265</v>
      </c>
      <c r="BA105" s="70">
        <v>0</v>
      </c>
      <c r="BB105" s="70">
        <v>3.3617929562433297</v>
      </c>
      <c r="BC105" s="70">
        <v>4.64247598719317</v>
      </c>
      <c r="BD105" s="70">
        <v>10.56563500533618</v>
      </c>
      <c r="BE105" s="70">
        <v>1.9743863393810033</v>
      </c>
      <c r="BF105" s="71" t="s">
        <v>340</v>
      </c>
      <c r="BG105" s="71" t="s">
        <v>340</v>
      </c>
      <c r="BH105" s="71"/>
      <c r="BI105" s="71" t="s">
        <v>340</v>
      </c>
      <c r="BJ105" s="71" t="s">
        <v>340</v>
      </c>
      <c r="BK105" s="71" t="s">
        <v>340</v>
      </c>
      <c r="BL105" s="9">
        <v>4</v>
      </c>
      <c r="BM105" s="9" t="s">
        <v>340</v>
      </c>
      <c r="BN105" s="3" t="s">
        <v>1268</v>
      </c>
      <c r="BO105" s="20" t="s">
        <v>1502</v>
      </c>
      <c r="BP105" s="9"/>
      <c r="BQ105" s="9">
        <v>5</v>
      </c>
      <c r="BR105" s="9">
        <v>4</v>
      </c>
      <c r="BS105" s="9">
        <v>1</v>
      </c>
      <c r="BT105" s="9">
        <v>0</v>
      </c>
      <c r="BU105" s="9">
        <v>0</v>
      </c>
      <c r="BV105" s="9">
        <v>0</v>
      </c>
      <c r="BW105" s="9">
        <v>0</v>
      </c>
      <c r="BX105" s="9">
        <v>8</v>
      </c>
      <c r="BY105" s="9">
        <v>13</v>
      </c>
      <c r="BZ105" s="9">
        <v>7</v>
      </c>
      <c r="CA105" s="9">
        <v>1</v>
      </c>
      <c r="CB105" s="9">
        <v>0</v>
      </c>
      <c r="CC105" s="9" t="s">
        <v>340</v>
      </c>
      <c r="CD105" s="9" t="s">
        <v>340</v>
      </c>
      <c r="CE105" s="9">
        <v>2</v>
      </c>
      <c r="CF105" s="9" t="s">
        <v>340</v>
      </c>
      <c r="CG105" s="9" t="s">
        <v>340</v>
      </c>
      <c r="CH105" s="9">
        <v>0</v>
      </c>
      <c r="CI105" s="9">
        <v>0</v>
      </c>
      <c r="CJ105" s="72">
        <v>5000</v>
      </c>
      <c r="CK105" s="72">
        <v>147</v>
      </c>
      <c r="CL105" s="24" t="s">
        <v>731</v>
      </c>
      <c r="CM105" s="21" t="s">
        <v>1586</v>
      </c>
      <c r="CN105" s="9"/>
      <c r="CO105" s="9"/>
      <c r="CP105" s="73" t="s">
        <v>340</v>
      </c>
      <c r="CQ105" s="74" t="s">
        <v>340</v>
      </c>
      <c r="CR105" s="25"/>
      <c r="CS105" s="25"/>
      <c r="CT105" s="71"/>
      <c r="CU105" s="9" t="s">
        <v>348</v>
      </c>
      <c r="CV105" s="9">
        <v>1</v>
      </c>
      <c r="CW105" s="9">
        <v>3</v>
      </c>
      <c r="CX105" s="75" t="s">
        <v>731</v>
      </c>
      <c r="CY105" s="26" t="s">
        <v>1402</v>
      </c>
      <c r="CZ105" s="71"/>
      <c r="DA105" s="71"/>
      <c r="DB105" s="76"/>
      <c r="DC105" s="9" t="s">
        <v>340</v>
      </c>
      <c r="DD105" s="9"/>
      <c r="DE105" s="6">
        <v>1996</v>
      </c>
      <c r="DF105" s="5">
        <v>921.511</v>
      </c>
      <c r="DG105" s="5"/>
      <c r="DH105" s="5">
        <v>921.511</v>
      </c>
      <c r="DI105" s="5"/>
      <c r="DJ105" s="5"/>
      <c r="DK105" s="5"/>
      <c r="DL105" s="5"/>
      <c r="DM105" s="5"/>
      <c r="DN105" s="5">
        <v>622</v>
      </c>
      <c r="DO105" s="5">
        <v>1417.5</v>
      </c>
      <c r="DP105" s="5">
        <v>313.2</v>
      </c>
      <c r="DQ105" s="5"/>
      <c r="DR105" s="5"/>
      <c r="DS105" s="5">
        <v>627.7</v>
      </c>
      <c r="DT105" s="5">
        <v>2980.4</v>
      </c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>
        <v>3901.9109999999996</v>
      </c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77">
        <v>391.911</v>
      </c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</row>
    <row r="106" spans="1:252" ht="25.5">
      <c r="A106" s="23" t="s">
        <v>416</v>
      </c>
      <c r="B106" s="9" t="s">
        <v>346</v>
      </c>
      <c r="C106" s="9" t="s">
        <v>1641</v>
      </c>
      <c r="D106" s="9" t="s">
        <v>1642</v>
      </c>
      <c r="E106" s="63" t="s">
        <v>891</v>
      </c>
      <c r="F106" s="63" t="s">
        <v>891</v>
      </c>
      <c r="G106" s="64">
        <v>535730</v>
      </c>
      <c r="H106" s="64">
        <v>975039</v>
      </c>
      <c r="I106" s="65" t="s">
        <v>384</v>
      </c>
      <c r="J106" s="65"/>
      <c r="K106" s="65"/>
      <c r="L106" s="60"/>
      <c r="M106" s="9" t="s">
        <v>344</v>
      </c>
      <c r="N106" s="66"/>
      <c r="O106" s="40">
        <v>24</v>
      </c>
      <c r="P106" s="40">
        <v>5155</v>
      </c>
      <c r="Q106" s="67"/>
      <c r="R106" s="67"/>
      <c r="S106" s="67"/>
      <c r="T106" s="9" t="s">
        <v>340</v>
      </c>
      <c r="U106" s="9"/>
      <c r="V106" s="68" t="s">
        <v>340</v>
      </c>
      <c r="W106" s="65" t="s">
        <v>340</v>
      </c>
      <c r="X106" s="65" t="s">
        <v>340</v>
      </c>
      <c r="Y106" s="65" t="s">
        <v>340</v>
      </c>
      <c r="Z106" s="68"/>
      <c r="AA106" s="69">
        <v>1</v>
      </c>
      <c r="AB106" s="69">
        <v>90.76186131386861</v>
      </c>
      <c r="AC106" s="9">
        <v>2</v>
      </c>
      <c r="AD106" s="69">
        <v>6.318430656934307</v>
      </c>
      <c r="AE106" s="24"/>
      <c r="AF106" s="83" t="s">
        <v>340</v>
      </c>
      <c r="AG106" s="74"/>
      <c r="AH106" s="74"/>
      <c r="AI106" s="20"/>
      <c r="AJ106" s="20"/>
      <c r="AK106" s="20"/>
      <c r="AL106" s="20" t="s">
        <v>1501</v>
      </c>
      <c r="AM106" s="9" t="s">
        <v>340</v>
      </c>
      <c r="AN106" s="9">
        <v>0</v>
      </c>
      <c r="AO106" s="9" t="s">
        <v>340</v>
      </c>
      <c r="AP106" s="9">
        <v>0</v>
      </c>
      <c r="AQ106" s="9">
        <v>0</v>
      </c>
      <c r="AR106" s="80" t="s">
        <v>340</v>
      </c>
      <c r="AS106" s="80" t="s">
        <v>340</v>
      </c>
      <c r="AT106" s="80">
        <v>0</v>
      </c>
      <c r="AU106" s="80" t="s">
        <v>340</v>
      </c>
      <c r="AV106" s="80" t="s">
        <v>340</v>
      </c>
      <c r="AW106" s="80" t="s">
        <v>340</v>
      </c>
      <c r="AX106" s="80" t="s">
        <v>340</v>
      </c>
      <c r="AY106" s="70">
        <v>90.76186131386861</v>
      </c>
      <c r="AZ106" s="70">
        <v>2.9197080291970803</v>
      </c>
      <c r="BA106" s="70">
        <v>0</v>
      </c>
      <c r="BB106" s="70">
        <v>0.36496350364963503</v>
      </c>
      <c r="BC106" s="70">
        <v>1.3001824817518248</v>
      </c>
      <c r="BD106" s="70">
        <v>4.47080291970803</v>
      </c>
      <c r="BE106" s="70">
        <v>0.18248175182481752</v>
      </c>
      <c r="BF106" s="71" t="s">
        <v>340</v>
      </c>
      <c r="BG106" s="71" t="s">
        <v>340</v>
      </c>
      <c r="BH106" s="71" t="s">
        <v>340</v>
      </c>
      <c r="BI106" s="71" t="s">
        <v>340</v>
      </c>
      <c r="BJ106" s="71"/>
      <c r="BK106" s="71" t="s">
        <v>340</v>
      </c>
      <c r="BL106" s="84">
        <v>3</v>
      </c>
      <c r="BM106" s="9" t="s">
        <v>340</v>
      </c>
      <c r="BN106" s="3" t="s">
        <v>1291</v>
      </c>
      <c r="BO106" s="20" t="s">
        <v>1501</v>
      </c>
      <c r="BP106" s="9"/>
      <c r="BQ106" s="9">
        <v>5</v>
      </c>
      <c r="BR106" s="9">
        <v>3</v>
      </c>
      <c r="BS106" s="9">
        <v>2</v>
      </c>
      <c r="BT106" s="9">
        <v>0</v>
      </c>
      <c r="BU106" s="9">
        <v>0</v>
      </c>
      <c r="BV106" s="9">
        <v>0</v>
      </c>
      <c r="BW106" s="9">
        <v>0</v>
      </c>
      <c r="BX106" s="9">
        <v>21</v>
      </c>
      <c r="BY106" s="9">
        <v>8</v>
      </c>
      <c r="BZ106" s="9">
        <v>0</v>
      </c>
      <c r="CA106" s="9">
        <v>0</v>
      </c>
      <c r="CB106" s="9">
        <v>0</v>
      </c>
      <c r="CC106" s="9" t="s">
        <v>340</v>
      </c>
      <c r="CD106" s="9" t="s">
        <v>340</v>
      </c>
      <c r="CE106" s="9">
        <v>1</v>
      </c>
      <c r="CF106" s="9">
        <v>0</v>
      </c>
      <c r="CG106" s="9" t="s">
        <v>340</v>
      </c>
      <c r="CH106" s="9">
        <v>0</v>
      </c>
      <c r="CI106" s="9">
        <v>0</v>
      </c>
      <c r="CJ106" s="72">
        <v>3920</v>
      </c>
      <c r="CK106" s="72">
        <v>98</v>
      </c>
      <c r="CL106" s="24" t="s">
        <v>777</v>
      </c>
      <c r="CM106" s="21" t="s">
        <v>1579</v>
      </c>
      <c r="CN106" s="9"/>
      <c r="CO106" s="9" t="s">
        <v>340</v>
      </c>
      <c r="CP106" s="73"/>
      <c r="CQ106" s="74" t="s">
        <v>340</v>
      </c>
      <c r="CR106" s="25"/>
      <c r="CS106" s="25"/>
      <c r="CT106" s="71"/>
      <c r="CU106" s="9" t="s">
        <v>348</v>
      </c>
      <c r="CV106" s="9">
        <v>1</v>
      </c>
      <c r="CW106" s="9">
        <v>4</v>
      </c>
      <c r="CX106" s="75" t="s">
        <v>777</v>
      </c>
      <c r="CY106" s="26" t="s">
        <v>1366</v>
      </c>
      <c r="CZ106" s="71"/>
      <c r="DA106" s="71"/>
      <c r="DB106" s="76"/>
      <c r="DC106" s="9"/>
      <c r="DD106" s="9" t="s">
        <v>340</v>
      </c>
      <c r="DE106" s="6"/>
      <c r="DF106" s="5"/>
      <c r="DG106" s="5"/>
      <c r="DH106" s="5"/>
      <c r="DI106" s="5" t="s">
        <v>340</v>
      </c>
      <c r="DJ106" s="5"/>
      <c r="DK106" s="5"/>
      <c r="DL106" s="5"/>
      <c r="DM106" s="5"/>
      <c r="DN106" s="5">
        <v>14.5</v>
      </c>
      <c r="DO106" s="5"/>
      <c r="DP106" s="5"/>
      <c r="DQ106" s="5"/>
      <c r="DR106" s="5"/>
      <c r="DS106" s="5">
        <v>153.3</v>
      </c>
      <c r="DT106" s="5">
        <v>167.8</v>
      </c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>
        <v>167.8</v>
      </c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77">
        <v>167.8</v>
      </c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</row>
    <row r="107" spans="1:252" ht="20.25" customHeight="1">
      <c r="A107" s="23" t="s">
        <v>575</v>
      </c>
      <c r="B107" s="9" t="s">
        <v>346</v>
      </c>
      <c r="C107" s="9" t="s">
        <v>1909</v>
      </c>
      <c r="D107" s="9" t="s">
        <v>1910</v>
      </c>
      <c r="E107" s="63"/>
      <c r="F107" s="63"/>
      <c r="G107" s="64">
        <v>545600</v>
      </c>
      <c r="H107" s="64">
        <v>951644</v>
      </c>
      <c r="I107" s="65" t="s">
        <v>497</v>
      </c>
      <c r="J107" s="65"/>
      <c r="K107" s="65"/>
      <c r="L107" s="60"/>
      <c r="M107" s="9" t="s">
        <v>344</v>
      </c>
      <c r="N107" s="66"/>
      <c r="O107" s="40"/>
      <c r="P107" s="40">
        <f>2043+2339</f>
        <v>4382</v>
      </c>
      <c r="Q107" s="67"/>
      <c r="R107" s="67"/>
      <c r="S107" s="67"/>
      <c r="T107" s="9" t="s">
        <v>340</v>
      </c>
      <c r="U107" s="9"/>
      <c r="V107" s="68"/>
      <c r="W107" s="65" t="s">
        <v>340</v>
      </c>
      <c r="X107" s="65" t="s">
        <v>340</v>
      </c>
      <c r="Y107" s="65" t="s">
        <v>340</v>
      </c>
      <c r="Z107" s="68"/>
      <c r="AA107" s="85">
        <v>1</v>
      </c>
      <c r="AB107" s="69">
        <v>95.29713552800342</v>
      </c>
      <c r="AC107" s="9">
        <v>2</v>
      </c>
      <c r="AD107" s="69">
        <v>3.5485250106883286</v>
      </c>
      <c r="AE107" s="24"/>
      <c r="AF107" s="83" t="s">
        <v>340</v>
      </c>
      <c r="AG107" s="74"/>
      <c r="AH107" s="74"/>
      <c r="AI107" s="20"/>
      <c r="AJ107" s="20"/>
      <c r="AK107" s="20"/>
      <c r="AL107" s="20"/>
      <c r="AM107" s="9" t="s">
        <v>340</v>
      </c>
      <c r="AN107" s="9">
        <v>0</v>
      </c>
      <c r="AO107" s="9" t="s">
        <v>340</v>
      </c>
      <c r="AP107" s="9">
        <v>0</v>
      </c>
      <c r="AQ107" s="9">
        <v>0</v>
      </c>
      <c r="AR107" s="9" t="s">
        <v>340</v>
      </c>
      <c r="AS107" s="9" t="s">
        <v>340</v>
      </c>
      <c r="AT107" s="9">
        <v>0</v>
      </c>
      <c r="AU107" s="9" t="s">
        <v>340</v>
      </c>
      <c r="AV107" s="9" t="s">
        <v>340</v>
      </c>
      <c r="AW107" s="9" t="s">
        <v>340</v>
      </c>
      <c r="AX107" s="9" t="s">
        <v>340</v>
      </c>
      <c r="AY107" s="70">
        <v>95.29713552800342</v>
      </c>
      <c r="AZ107" s="70">
        <v>1.1543394613082514</v>
      </c>
      <c r="BA107" s="70">
        <v>0</v>
      </c>
      <c r="BB107" s="70">
        <v>0.04275331338178709</v>
      </c>
      <c r="BC107" s="70">
        <v>0.3420265070542967</v>
      </c>
      <c r="BD107" s="70">
        <v>3.1209918768704576</v>
      </c>
      <c r="BE107" s="70">
        <v>0.04275331338178709</v>
      </c>
      <c r="BF107" s="71" t="s">
        <v>340</v>
      </c>
      <c r="BG107" s="71" t="s">
        <v>340</v>
      </c>
      <c r="BH107" s="71" t="s">
        <v>340</v>
      </c>
      <c r="BI107" s="71" t="s">
        <v>340</v>
      </c>
      <c r="BJ107" s="71"/>
      <c r="BK107" s="71" t="s">
        <v>340</v>
      </c>
      <c r="BL107" s="84">
        <v>10</v>
      </c>
      <c r="BM107" s="9" t="s">
        <v>340</v>
      </c>
      <c r="BN107" s="3" t="s">
        <v>1294</v>
      </c>
      <c r="BO107" s="20" t="s">
        <v>1501</v>
      </c>
      <c r="BP107" s="9"/>
      <c r="BQ107" s="9">
        <v>13</v>
      </c>
      <c r="BR107" s="9">
        <v>10</v>
      </c>
      <c r="BS107" s="9">
        <v>3</v>
      </c>
      <c r="BT107" s="9">
        <v>0</v>
      </c>
      <c r="BU107" s="9">
        <v>3</v>
      </c>
      <c r="BV107" s="9">
        <v>0</v>
      </c>
      <c r="BW107" s="9">
        <v>0</v>
      </c>
      <c r="BX107" s="9">
        <v>9</v>
      </c>
      <c r="BY107" s="9">
        <v>11</v>
      </c>
      <c r="BZ107" s="9">
        <v>1</v>
      </c>
      <c r="CA107" s="9">
        <v>0</v>
      </c>
      <c r="CB107" s="9">
        <v>0</v>
      </c>
      <c r="CC107" s="9">
        <v>0</v>
      </c>
      <c r="CD107" s="9" t="s">
        <v>340</v>
      </c>
      <c r="CE107" s="9">
        <v>1</v>
      </c>
      <c r="CF107" s="9">
        <v>0</v>
      </c>
      <c r="CG107" s="9" t="s">
        <v>340</v>
      </c>
      <c r="CH107" s="9">
        <v>0</v>
      </c>
      <c r="CI107" s="9">
        <v>0</v>
      </c>
      <c r="CJ107" s="72">
        <v>3270</v>
      </c>
      <c r="CK107" s="72">
        <v>75</v>
      </c>
      <c r="CL107" s="24">
        <v>0</v>
      </c>
      <c r="CM107" s="21" t="s">
        <v>1685</v>
      </c>
      <c r="CN107" s="9"/>
      <c r="CO107" s="9"/>
      <c r="CP107" s="73"/>
      <c r="CQ107" s="74" t="s">
        <v>340</v>
      </c>
      <c r="CR107" s="25"/>
      <c r="CS107" s="25"/>
      <c r="CT107" s="71"/>
      <c r="CU107" s="9" t="s">
        <v>348</v>
      </c>
      <c r="CV107" s="9">
        <v>4</v>
      </c>
      <c r="CW107" s="9">
        <v>4</v>
      </c>
      <c r="CX107" s="75"/>
      <c r="CY107" s="26" t="s">
        <v>793</v>
      </c>
      <c r="CZ107" s="71"/>
      <c r="DA107" s="71"/>
      <c r="DB107" s="76"/>
      <c r="DC107" s="9"/>
      <c r="DD107" s="9" t="s">
        <v>340</v>
      </c>
      <c r="DE107" s="6"/>
      <c r="DF107" s="5"/>
      <c r="DG107" s="5"/>
      <c r="DH107" s="5"/>
      <c r="DI107" s="5" t="s">
        <v>340</v>
      </c>
      <c r="DJ107" s="5"/>
      <c r="DK107" s="5"/>
      <c r="DL107" s="5"/>
      <c r="DM107" s="5"/>
      <c r="DN107" s="5">
        <v>14.5</v>
      </c>
      <c r="DO107" s="5"/>
      <c r="DP107" s="5"/>
      <c r="DQ107" s="5"/>
      <c r="DR107" s="5"/>
      <c r="DS107" s="5">
        <v>209.1</v>
      </c>
      <c r="DT107" s="5">
        <v>223.6</v>
      </c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>
        <v>223.6</v>
      </c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77">
        <v>223.6</v>
      </c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</row>
    <row r="108" spans="1:252" ht="25.5" customHeight="1">
      <c r="A108" s="23" t="s">
        <v>567</v>
      </c>
      <c r="B108" s="9" t="s">
        <v>346</v>
      </c>
      <c r="C108" s="9" t="s">
        <v>138</v>
      </c>
      <c r="D108" s="9" t="s">
        <v>139</v>
      </c>
      <c r="E108" s="63" t="s">
        <v>891</v>
      </c>
      <c r="F108" s="63" t="s">
        <v>891</v>
      </c>
      <c r="G108" s="64">
        <v>553520</v>
      </c>
      <c r="H108" s="64">
        <v>970951</v>
      </c>
      <c r="I108" s="65" t="s">
        <v>497</v>
      </c>
      <c r="J108" s="65"/>
      <c r="K108" s="65"/>
      <c r="L108" s="6"/>
      <c r="M108" s="9" t="s">
        <v>348</v>
      </c>
      <c r="N108" s="66"/>
      <c r="O108" s="40"/>
      <c r="P108" s="40"/>
      <c r="Q108" s="67"/>
      <c r="R108" s="67"/>
      <c r="S108" s="67"/>
      <c r="T108" s="9"/>
      <c r="U108" s="9"/>
      <c r="V108" s="68"/>
      <c r="W108" s="65"/>
      <c r="X108" s="65"/>
      <c r="Y108" s="65"/>
      <c r="Z108" s="68" t="s">
        <v>340</v>
      </c>
      <c r="AA108" s="85"/>
      <c r="AB108" s="69"/>
      <c r="AC108" s="9">
        <v>1</v>
      </c>
      <c r="AD108" s="69"/>
      <c r="AE108" s="24"/>
      <c r="AF108" s="83" t="s">
        <v>340</v>
      </c>
      <c r="AG108" s="74"/>
      <c r="AH108" s="74"/>
      <c r="AI108" s="20"/>
      <c r="AJ108" s="20"/>
      <c r="AK108" s="20"/>
      <c r="AL108" s="20"/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70">
        <v>0</v>
      </c>
      <c r="AZ108" s="70">
        <v>0</v>
      </c>
      <c r="BA108" s="70">
        <v>0</v>
      </c>
      <c r="BB108" s="70">
        <v>0</v>
      </c>
      <c r="BC108" s="70">
        <v>0</v>
      </c>
      <c r="BD108" s="70">
        <v>0</v>
      </c>
      <c r="BE108" s="70">
        <v>0</v>
      </c>
      <c r="BF108" s="71"/>
      <c r="BG108" s="71"/>
      <c r="BH108" s="71"/>
      <c r="BI108" s="71"/>
      <c r="BJ108" s="71"/>
      <c r="BK108" s="71"/>
      <c r="BL108" s="84"/>
      <c r="BM108" s="9" t="s">
        <v>340</v>
      </c>
      <c r="BO108" s="20"/>
      <c r="BP108" s="9"/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 t="s">
        <v>340</v>
      </c>
      <c r="CD108" s="9" t="s">
        <v>340</v>
      </c>
      <c r="CE108" s="9">
        <v>1</v>
      </c>
      <c r="CF108" s="9">
        <v>0</v>
      </c>
      <c r="CG108" s="9" t="s">
        <v>340</v>
      </c>
      <c r="CH108" s="9">
        <v>0</v>
      </c>
      <c r="CI108" s="9">
        <v>0</v>
      </c>
      <c r="CJ108" s="72">
        <v>2200</v>
      </c>
      <c r="CK108" s="72">
        <v>75</v>
      </c>
      <c r="CL108" s="24" t="s">
        <v>812</v>
      </c>
      <c r="CM108" s="21" t="s">
        <v>1774</v>
      </c>
      <c r="CN108" s="9"/>
      <c r="CO108" s="9"/>
      <c r="CP108" s="73"/>
      <c r="CQ108" s="74" t="s">
        <v>340</v>
      </c>
      <c r="CR108" s="25"/>
      <c r="CS108" s="25"/>
      <c r="CT108" s="71"/>
      <c r="CU108" s="9" t="s">
        <v>348</v>
      </c>
      <c r="CV108" s="9">
        <v>4</v>
      </c>
      <c r="CW108" s="9">
        <v>4</v>
      </c>
      <c r="CX108" s="75" t="s">
        <v>812</v>
      </c>
      <c r="CY108" s="26"/>
      <c r="CZ108" s="71"/>
      <c r="DA108" s="71"/>
      <c r="DB108" s="76"/>
      <c r="DC108" s="9"/>
      <c r="DD108" s="9"/>
      <c r="DE108" s="6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77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</row>
    <row r="109" spans="1:252" ht="25.5">
      <c r="A109" s="23" t="s">
        <v>566</v>
      </c>
      <c r="B109" s="9" t="s">
        <v>346</v>
      </c>
      <c r="C109" s="9" t="s">
        <v>240</v>
      </c>
      <c r="D109" s="9" t="s">
        <v>241</v>
      </c>
      <c r="E109" s="63" t="s">
        <v>1122</v>
      </c>
      <c r="F109" s="63" t="s">
        <v>1122</v>
      </c>
      <c r="G109" s="64">
        <v>513712</v>
      </c>
      <c r="H109" s="64">
        <v>964839</v>
      </c>
      <c r="I109" s="65" t="s">
        <v>497</v>
      </c>
      <c r="J109" s="65"/>
      <c r="K109" s="65"/>
      <c r="L109" s="6"/>
      <c r="M109" s="9" t="s">
        <v>344</v>
      </c>
      <c r="N109" s="66"/>
      <c r="O109" s="40"/>
      <c r="P109" s="40"/>
      <c r="Q109" s="67"/>
      <c r="R109" s="67"/>
      <c r="S109" s="67"/>
      <c r="T109" s="9" t="s">
        <v>340</v>
      </c>
      <c r="U109" s="9"/>
      <c r="V109" s="68"/>
      <c r="W109" s="65"/>
      <c r="X109" s="65"/>
      <c r="Y109" s="65"/>
      <c r="Z109" s="68" t="s">
        <v>340</v>
      </c>
      <c r="AA109" s="69"/>
      <c r="AB109" s="69"/>
      <c r="AC109" s="9">
        <v>0</v>
      </c>
      <c r="AD109" s="69"/>
      <c r="AE109" s="24"/>
      <c r="AF109" s="83"/>
      <c r="AG109" s="74"/>
      <c r="AH109" s="74"/>
      <c r="AI109" s="20"/>
      <c r="AJ109" s="20"/>
      <c r="AK109" s="20"/>
      <c r="AL109" s="20"/>
      <c r="AM109" s="9" t="s">
        <v>340</v>
      </c>
      <c r="AN109" s="9">
        <v>0</v>
      </c>
      <c r="AO109" s="9" t="s">
        <v>340</v>
      </c>
      <c r="AP109" s="9">
        <v>0</v>
      </c>
      <c r="AQ109" s="9">
        <v>0</v>
      </c>
      <c r="AR109" s="80">
        <v>0</v>
      </c>
      <c r="AS109" s="80">
        <v>0</v>
      </c>
      <c r="AT109" s="80">
        <v>0</v>
      </c>
      <c r="AU109" s="80">
        <v>0</v>
      </c>
      <c r="AV109" s="80">
        <v>0</v>
      </c>
      <c r="AW109" s="80">
        <v>0</v>
      </c>
      <c r="AX109" s="80">
        <v>0</v>
      </c>
      <c r="AY109" s="70">
        <v>0</v>
      </c>
      <c r="AZ109" s="70">
        <v>0</v>
      </c>
      <c r="BA109" s="70">
        <v>0</v>
      </c>
      <c r="BB109" s="70">
        <v>0</v>
      </c>
      <c r="BC109" s="70">
        <v>0</v>
      </c>
      <c r="BD109" s="70">
        <v>0</v>
      </c>
      <c r="BE109" s="70">
        <v>0</v>
      </c>
      <c r="BF109" s="71"/>
      <c r="BG109" s="71"/>
      <c r="BH109" s="71"/>
      <c r="BI109" s="71"/>
      <c r="BJ109" s="71"/>
      <c r="BK109" s="71"/>
      <c r="BL109" s="84"/>
      <c r="BM109" s="9" t="s">
        <v>340</v>
      </c>
      <c r="BO109" s="20"/>
      <c r="BP109" s="9"/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 t="s">
        <v>340</v>
      </c>
      <c r="CD109" s="9" t="s">
        <v>340</v>
      </c>
      <c r="CE109" s="9">
        <v>1</v>
      </c>
      <c r="CF109" s="9">
        <v>0</v>
      </c>
      <c r="CG109" s="9" t="s">
        <v>340</v>
      </c>
      <c r="CH109" s="9">
        <v>0</v>
      </c>
      <c r="CI109" s="9">
        <v>0</v>
      </c>
      <c r="CJ109" s="72">
        <v>3950</v>
      </c>
      <c r="CK109" s="72">
        <v>100</v>
      </c>
      <c r="CL109" s="24">
        <v>0</v>
      </c>
      <c r="CM109" s="21" t="s">
        <v>1579</v>
      </c>
      <c r="CN109" s="9"/>
      <c r="CO109" s="9"/>
      <c r="CP109" s="73"/>
      <c r="CQ109" s="74" t="s">
        <v>340</v>
      </c>
      <c r="CR109" s="25"/>
      <c r="CS109" s="25"/>
      <c r="CT109" s="71"/>
      <c r="CU109" s="9" t="s">
        <v>348</v>
      </c>
      <c r="CV109" s="9">
        <v>4</v>
      </c>
      <c r="CW109" s="9">
        <v>4</v>
      </c>
      <c r="CX109" s="75"/>
      <c r="CY109" s="26"/>
      <c r="CZ109" s="71"/>
      <c r="DA109" s="71"/>
      <c r="DB109" s="76"/>
      <c r="DC109" s="9"/>
      <c r="DD109" s="9" t="s">
        <v>340</v>
      </c>
      <c r="DE109" s="6"/>
      <c r="DF109" s="5"/>
      <c r="DG109" s="5"/>
      <c r="DH109" s="5"/>
      <c r="DI109" s="5" t="s">
        <v>340</v>
      </c>
      <c r="DJ109" s="5"/>
      <c r="DK109" s="5"/>
      <c r="DL109" s="5">
        <v>256.8</v>
      </c>
      <c r="DM109" s="5">
        <v>425.8</v>
      </c>
      <c r="DN109" s="5">
        <v>4.3</v>
      </c>
      <c r="DO109" s="5"/>
      <c r="DP109" s="5"/>
      <c r="DQ109" s="5"/>
      <c r="DR109" s="5"/>
      <c r="DS109" s="5"/>
      <c r="DT109" s="5">
        <v>686.9</v>
      </c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>
        <v>686.9</v>
      </c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77">
        <v>686.9</v>
      </c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  <c r="GT109" s="26"/>
      <c r="GU109" s="26"/>
      <c r="GV109" s="26"/>
      <c r="GW109" s="26"/>
      <c r="GX109" s="26"/>
      <c r="GY109" s="26"/>
      <c r="GZ109" s="26"/>
      <c r="HA109" s="26"/>
      <c r="HB109" s="26"/>
      <c r="HC109" s="26"/>
      <c r="HD109" s="26"/>
      <c r="HE109" s="26"/>
      <c r="HF109" s="26"/>
      <c r="HG109" s="26"/>
      <c r="HH109" s="26"/>
      <c r="HI109" s="26"/>
      <c r="HJ109" s="26"/>
      <c r="HK109" s="26"/>
      <c r="HL109" s="26"/>
      <c r="HM109" s="26"/>
      <c r="HN109" s="26"/>
      <c r="HO109" s="26"/>
      <c r="HP109" s="26"/>
      <c r="HQ109" s="26"/>
      <c r="HR109" s="26"/>
      <c r="HS109" s="26"/>
      <c r="HT109" s="26"/>
      <c r="HU109" s="26"/>
      <c r="HV109" s="26"/>
      <c r="HW109" s="26"/>
      <c r="HX109" s="26"/>
      <c r="HY109" s="26"/>
      <c r="HZ109" s="26"/>
      <c r="IA109" s="26"/>
      <c r="IB109" s="26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  <c r="IP109" s="26"/>
      <c r="IQ109" s="26"/>
      <c r="IR109" s="26"/>
    </row>
    <row r="110" spans="1:252" ht="12.75">
      <c r="A110" s="23" t="s">
        <v>561</v>
      </c>
      <c r="B110" s="9" t="s">
        <v>346</v>
      </c>
      <c r="C110" s="9" t="s">
        <v>7</v>
      </c>
      <c r="D110" s="9" t="s">
        <v>8</v>
      </c>
      <c r="E110" s="63" t="s">
        <v>1124</v>
      </c>
      <c r="F110" s="63" t="s">
        <v>1124</v>
      </c>
      <c r="G110" s="64">
        <v>495410</v>
      </c>
      <c r="H110" s="64">
        <v>981629</v>
      </c>
      <c r="I110" s="65" t="s">
        <v>497</v>
      </c>
      <c r="J110" s="65"/>
      <c r="K110" s="65"/>
      <c r="L110" s="6"/>
      <c r="M110" s="9" t="s">
        <v>348</v>
      </c>
      <c r="N110" s="66"/>
      <c r="O110" s="40"/>
      <c r="P110" s="40">
        <f>1244+1134</f>
        <v>2378</v>
      </c>
      <c r="Q110" s="67" t="s">
        <v>340</v>
      </c>
      <c r="R110" s="67"/>
      <c r="S110" s="67"/>
      <c r="T110" s="9"/>
      <c r="U110" s="9"/>
      <c r="V110" s="68"/>
      <c r="W110" s="65"/>
      <c r="X110" s="65"/>
      <c r="Y110" s="65"/>
      <c r="Z110" s="68" t="s">
        <v>340</v>
      </c>
      <c r="AA110" s="69">
        <v>7</v>
      </c>
      <c r="AB110" s="69">
        <v>91.35802469135803</v>
      </c>
      <c r="AC110" s="9">
        <v>2</v>
      </c>
      <c r="AD110" s="69">
        <v>96.64902998236332</v>
      </c>
      <c r="AE110" s="25">
        <v>1</v>
      </c>
      <c r="AF110" s="25"/>
      <c r="AG110" s="25"/>
      <c r="AH110" s="25"/>
      <c r="AI110" s="20"/>
      <c r="AJ110" s="20"/>
      <c r="AK110" s="20"/>
      <c r="AL110" s="20"/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 t="s">
        <v>340</v>
      </c>
      <c r="AS110" s="9" t="s">
        <v>340</v>
      </c>
      <c r="AT110" s="9">
        <v>0</v>
      </c>
      <c r="AU110" s="9" t="s">
        <v>340</v>
      </c>
      <c r="AV110" s="9" t="s">
        <v>340</v>
      </c>
      <c r="AW110" s="9" t="s">
        <v>340</v>
      </c>
      <c r="AX110" s="9" t="s">
        <v>340</v>
      </c>
      <c r="AY110" s="78">
        <v>0.7936507936507936</v>
      </c>
      <c r="AZ110" s="78">
        <v>2.5573192239858904</v>
      </c>
      <c r="BA110" s="78">
        <v>0</v>
      </c>
      <c r="BB110" s="78">
        <v>1.8518518518518516</v>
      </c>
      <c r="BC110" s="78">
        <v>3.1746031746031744</v>
      </c>
      <c r="BD110" s="78">
        <v>0.26455026455026454</v>
      </c>
      <c r="BE110" s="78">
        <v>91.35802469135803</v>
      </c>
      <c r="BF110" s="71" t="s">
        <v>340</v>
      </c>
      <c r="BG110" s="71" t="s">
        <v>340</v>
      </c>
      <c r="BH110" s="71" t="s">
        <v>340</v>
      </c>
      <c r="BI110" s="71"/>
      <c r="BJ110" s="71"/>
      <c r="BK110" s="71" t="s">
        <v>340</v>
      </c>
      <c r="BL110" s="9">
        <v>3</v>
      </c>
      <c r="BM110" s="9" t="s">
        <v>340</v>
      </c>
      <c r="BN110" s="3" t="s">
        <v>1167</v>
      </c>
      <c r="BO110" s="20" t="s">
        <v>1501</v>
      </c>
      <c r="BP110" s="9"/>
      <c r="BQ110" s="9">
        <v>4</v>
      </c>
      <c r="BR110" s="9">
        <v>3</v>
      </c>
      <c r="BS110" s="9">
        <v>1</v>
      </c>
      <c r="BT110" s="9">
        <v>1</v>
      </c>
      <c r="BU110" s="9">
        <v>2</v>
      </c>
      <c r="BV110" s="9">
        <v>0</v>
      </c>
      <c r="BW110" s="9">
        <v>0</v>
      </c>
      <c r="BX110" s="9">
        <v>5</v>
      </c>
      <c r="BY110" s="9">
        <v>9</v>
      </c>
      <c r="BZ110" s="9">
        <v>12</v>
      </c>
      <c r="CA110" s="9">
        <v>3</v>
      </c>
      <c r="CB110" s="9">
        <v>1</v>
      </c>
      <c r="CC110" s="9" t="s">
        <v>340</v>
      </c>
      <c r="CD110" s="9" t="s">
        <v>340</v>
      </c>
      <c r="CE110" s="9">
        <v>4</v>
      </c>
      <c r="CF110" s="9" t="s">
        <v>340</v>
      </c>
      <c r="CG110" s="9">
        <v>0</v>
      </c>
      <c r="CH110" s="9">
        <v>0</v>
      </c>
      <c r="CI110" s="9">
        <v>0</v>
      </c>
      <c r="CJ110" s="72">
        <v>7000</v>
      </c>
      <c r="CK110" s="72">
        <v>200</v>
      </c>
      <c r="CL110" s="79">
        <v>0</v>
      </c>
      <c r="CM110" s="22" t="s">
        <v>1500</v>
      </c>
      <c r="CN110" s="9"/>
      <c r="CO110" s="9"/>
      <c r="CP110" s="73"/>
      <c r="CQ110" s="74" t="s">
        <v>340</v>
      </c>
      <c r="CR110" s="25"/>
      <c r="CS110" s="25"/>
      <c r="CT110" s="71"/>
      <c r="CU110" s="9" t="s">
        <v>1545</v>
      </c>
      <c r="CV110" s="9">
        <v>4</v>
      </c>
      <c r="CW110" s="9">
        <v>6</v>
      </c>
      <c r="CX110" s="75"/>
      <c r="CY110" s="26" t="s">
        <v>843</v>
      </c>
      <c r="CZ110" s="71"/>
      <c r="DA110" s="71"/>
      <c r="DB110" s="76"/>
      <c r="DC110" s="9"/>
      <c r="DD110" s="9"/>
      <c r="DE110" s="6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77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  <c r="GT110" s="26"/>
      <c r="GU110" s="26"/>
      <c r="GV110" s="26"/>
      <c r="GW110" s="26"/>
      <c r="GX110" s="26"/>
      <c r="GY110" s="26"/>
      <c r="GZ110" s="26"/>
      <c r="HA110" s="26"/>
      <c r="HB110" s="26"/>
      <c r="HC110" s="26"/>
      <c r="HD110" s="26"/>
      <c r="HE110" s="26"/>
      <c r="HF110" s="26"/>
      <c r="HG110" s="26"/>
      <c r="HH110" s="26"/>
      <c r="HI110" s="26"/>
      <c r="HJ110" s="26"/>
      <c r="HK110" s="26"/>
      <c r="HL110" s="26"/>
      <c r="HM110" s="26"/>
      <c r="HN110" s="26"/>
      <c r="HO110" s="26"/>
      <c r="HP110" s="26"/>
      <c r="HQ110" s="26"/>
      <c r="HR110" s="26"/>
      <c r="HS110" s="26"/>
      <c r="HT110" s="26"/>
      <c r="HU110" s="26"/>
      <c r="HV110" s="26"/>
      <c r="HW110" s="26"/>
      <c r="HX110" s="26"/>
      <c r="HY110" s="26"/>
      <c r="HZ110" s="26"/>
      <c r="IA110" s="26"/>
      <c r="IB110" s="26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  <c r="IP110" s="26"/>
      <c r="IQ110" s="26"/>
      <c r="IR110" s="26"/>
    </row>
    <row r="111" spans="1:252" ht="25.5">
      <c r="A111" s="23" t="s">
        <v>558</v>
      </c>
      <c r="B111" s="9" t="s">
        <v>346</v>
      </c>
      <c r="C111" s="9" t="s">
        <v>9</v>
      </c>
      <c r="D111" s="9" t="s">
        <v>10</v>
      </c>
      <c r="E111" s="63" t="s">
        <v>891</v>
      </c>
      <c r="F111" s="63" t="s">
        <v>891</v>
      </c>
      <c r="G111" s="64">
        <v>554457</v>
      </c>
      <c r="H111" s="64">
        <v>1011559</v>
      </c>
      <c r="I111" s="65" t="s">
        <v>497</v>
      </c>
      <c r="J111" s="65"/>
      <c r="K111" s="65"/>
      <c r="L111" s="6"/>
      <c r="M111" s="9"/>
      <c r="N111" s="66"/>
      <c r="O111" s="40"/>
      <c r="P111" s="40">
        <f>38+49</f>
        <v>87</v>
      </c>
      <c r="Q111" s="67"/>
      <c r="R111" s="67"/>
      <c r="S111" s="67"/>
      <c r="T111" s="65" t="s">
        <v>340</v>
      </c>
      <c r="U111" s="65"/>
      <c r="V111" s="68"/>
      <c r="W111" s="65"/>
      <c r="X111" s="65"/>
      <c r="Y111" s="65"/>
      <c r="Z111" s="68" t="s">
        <v>340</v>
      </c>
      <c r="AA111" s="69">
        <v>1</v>
      </c>
      <c r="AB111" s="69">
        <v>83.6734693877551</v>
      </c>
      <c r="AC111" s="9">
        <v>2</v>
      </c>
      <c r="AD111" s="69">
        <v>16.3265306122449</v>
      </c>
      <c r="AE111" s="79"/>
      <c r="AF111" s="79" t="s">
        <v>340</v>
      </c>
      <c r="AG111" s="79"/>
      <c r="AH111" s="79"/>
      <c r="AI111" s="20"/>
      <c r="AJ111" s="20"/>
      <c r="AK111" s="20"/>
      <c r="AL111" s="20"/>
      <c r="AM111" s="9" t="s">
        <v>340</v>
      </c>
      <c r="AN111" s="9">
        <v>0</v>
      </c>
      <c r="AO111" s="9" t="s">
        <v>340</v>
      </c>
      <c r="AP111" s="9">
        <v>0</v>
      </c>
      <c r="AQ111" s="9">
        <v>0</v>
      </c>
      <c r="AR111" s="80" t="s">
        <v>340</v>
      </c>
      <c r="AS111" s="80">
        <v>0</v>
      </c>
      <c r="AT111" s="80">
        <v>0</v>
      </c>
      <c r="AU111" s="80">
        <v>0</v>
      </c>
      <c r="AV111" s="80">
        <v>0</v>
      </c>
      <c r="AW111" s="80" t="s">
        <v>340</v>
      </c>
      <c r="AX111" s="80">
        <v>0</v>
      </c>
      <c r="AY111" s="70">
        <v>83.6734693877551</v>
      </c>
      <c r="AZ111" s="70">
        <v>0</v>
      </c>
      <c r="BA111" s="70">
        <v>0</v>
      </c>
      <c r="BB111" s="70">
        <v>0</v>
      </c>
      <c r="BC111" s="70">
        <v>0</v>
      </c>
      <c r="BD111" s="70">
        <v>16.3265306122449</v>
      </c>
      <c r="BE111" s="70">
        <v>0</v>
      </c>
      <c r="BF111" s="71" t="s">
        <v>340</v>
      </c>
      <c r="BG111" s="71"/>
      <c r="BH111" s="71"/>
      <c r="BI111" s="71"/>
      <c r="BJ111" s="71"/>
      <c r="BK111" s="71"/>
      <c r="BL111" s="9">
        <v>3</v>
      </c>
      <c r="BM111" s="9" t="s">
        <v>340</v>
      </c>
      <c r="BN111" s="3" t="s">
        <v>1253</v>
      </c>
      <c r="BO111" s="20" t="s">
        <v>1501</v>
      </c>
      <c r="BP111" s="9"/>
      <c r="BQ111" s="9">
        <v>4</v>
      </c>
      <c r="BR111" s="9">
        <v>3</v>
      </c>
      <c r="BS111" s="9">
        <v>1</v>
      </c>
      <c r="BT111" s="9">
        <v>0</v>
      </c>
      <c r="BU111" s="9">
        <v>3</v>
      </c>
      <c r="BV111" s="9">
        <v>0</v>
      </c>
      <c r="BW111" s="9">
        <v>0</v>
      </c>
      <c r="BX111" s="9">
        <v>11</v>
      </c>
      <c r="BY111" s="9">
        <v>14</v>
      </c>
      <c r="BZ111" s="9">
        <v>5</v>
      </c>
      <c r="CA111" s="9">
        <v>0</v>
      </c>
      <c r="CB111" s="9">
        <v>0</v>
      </c>
      <c r="CC111" s="9">
        <v>0</v>
      </c>
      <c r="CD111" s="9" t="s">
        <v>340</v>
      </c>
      <c r="CE111" s="9">
        <v>1</v>
      </c>
      <c r="CF111" s="9">
        <v>0</v>
      </c>
      <c r="CG111" s="9" t="s">
        <v>340</v>
      </c>
      <c r="CH111" s="9">
        <v>0</v>
      </c>
      <c r="CI111" s="9">
        <v>0</v>
      </c>
      <c r="CJ111" s="72">
        <v>3000</v>
      </c>
      <c r="CK111" s="72">
        <v>85</v>
      </c>
      <c r="CL111" s="24" t="s">
        <v>783</v>
      </c>
      <c r="CM111" s="22" t="s">
        <v>1774</v>
      </c>
      <c r="CN111" s="9"/>
      <c r="CO111" s="9"/>
      <c r="CP111" s="81"/>
      <c r="CQ111" s="74" t="s">
        <v>340</v>
      </c>
      <c r="CR111" s="25"/>
      <c r="CS111" s="25"/>
      <c r="CT111" s="71"/>
      <c r="CU111" s="9" t="s">
        <v>348</v>
      </c>
      <c r="CV111" s="9">
        <v>1</v>
      </c>
      <c r="CW111" s="9">
        <v>4</v>
      </c>
      <c r="CX111" s="72" t="s">
        <v>783</v>
      </c>
      <c r="CY111" s="2" t="s">
        <v>1369</v>
      </c>
      <c r="CZ111" s="71"/>
      <c r="DA111" s="71"/>
      <c r="DB111" s="76"/>
      <c r="DC111" s="9"/>
      <c r="DD111" s="9" t="s">
        <v>340</v>
      </c>
      <c r="DE111" s="6"/>
      <c r="DF111" s="5"/>
      <c r="DG111" s="5"/>
      <c r="DH111" s="5"/>
      <c r="DI111" s="5" t="s">
        <v>340</v>
      </c>
      <c r="DJ111" s="5"/>
      <c r="DK111" s="5"/>
      <c r="DL111" s="5"/>
      <c r="DM111" s="5"/>
      <c r="DN111" s="5">
        <v>14.5</v>
      </c>
      <c r="DO111" s="5"/>
      <c r="DP111" s="5"/>
      <c r="DQ111" s="5">
        <v>229.5</v>
      </c>
      <c r="DR111" s="5"/>
      <c r="DS111" s="5"/>
      <c r="DT111" s="5">
        <v>244</v>
      </c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>
        <v>244</v>
      </c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77">
        <v>244</v>
      </c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</row>
    <row r="112" spans="1:252" ht="25.5">
      <c r="A112" s="23" t="s">
        <v>551</v>
      </c>
      <c r="B112" s="9" t="s">
        <v>346</v>
      </c>
      <c r="C112" s="9" t="s">
        <v>1944</v>
      </c>
      <c r="D112" s="9" t="s">
        <v>1945</v>
      </c>
      <c r="E112" s="63" t="s">
        <v>1048</v>
      </c>
      <c r="F112" s="63" t="s">
        <v>1048</v>
      </c>
      <c r="G112" s="64">
        <v>541002</v>
      </c>
      <c r="H112" s="64">
        <v>933326</v>
      </c>
      <c r="I112" s="65" t="s">
        <v>497</v>
      </c>
      <c r="J112" s="65"/>
      <c r="K112" s="65"/>
      <c r="L112" s="60"/>
      <c r="M112" s="9" t="s">
        <v>344</v>
      </c>
      <c r="N112" s="66"/>
      <c r="O112" s="40"/>
      <c r="P112" s="40">
        <f>1452+1400</f>
        <v>2852</v>
      </c>
      <c r="Q112" s="67"/>
      <c r="R112" s="67"/>
      <c r="S112" s="67"/>
      <c r="T112" s="9"/>
      <c r="U112" s="9"/>
      <c r="V112" s="68"/>
      <c r="W112" s="65" t="s">
        <v>340</v>
      </c>
      <c r="X112" s="65" t="s">
        <v>340</v>
      </c>
      <c r="Y112" s="65" t="s">
        <v>340</v>
      </c>
      <c r="Z112" s="68"/>
      <c r="AA112" s="69">
        <v>1</v>
      </c>
      <c r="AB112" s="69">
        <v>92.07142857142857</v>
      </c>
      <c r="AC112" s="9">
        <v>2</v>
      </c>
      <c r="AD112" s="69">
        <v>1.2857142857142858</v>
      </c>
      <c r="AE112" s="25"/>
      <c r="AF112" s="25" t="s">
        <v>340</v>
      </c>
      <c r="AG112" s="25"/>
      <c r="AH112" s="25"/>
      <c r="AI112" s="20"/>
      <c r="AJ112" s="20"/>
      <c r="AK112" s="20"/>
      <c r="AL112" s="20"/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 t="s">
        <v>340</v>
      </c>
      <c r="AS112" s="9" t="s">
        <v>340</v>
      </c>
      <c r="AT112" s="9">
        <v>0</v>
      </c>
      <c r="AU112" s="9">
        <v>0</v>
      </c>
      <c r="AV112" s="9" t="s">
        <v>340</v>
      </c>
      <c r="AW112" s="9" t="s">
        <v>340</v>
      </c>
      <c r="AX112" s="9">
        <v>0</v>
      </c>
      <c r="AY112" s="78">
        <v>92.07142857142857</v>
      </c>
      <c r="AZ112" s="78">
        <v>6.642857142857143</v>
      </c>
      <c r="BA112" s="78">
        <v>0</v>
      </c>
      <c r="BB112" s="78">
        <v>0</v>
      </c>
      <c r="BC112" s="78">
        <v>0.4285714285714286</v>
      </c>
      <c r="BD112" s="78">
        <v>0.8571428571428572</v>
      </c>
      <c r="BE112" s="78">
        <v>0</v>
      </c>
      <c r="BF112" s="71" t="s">
        <v>340</v>
      </c>
      <c r="BG112" s="71" t="s">
        <v>340</v>
      </c>
      <c r="BH112" s="71" t="s">
        <v>340</v>
      </c>
      <c r="BI112" s="71" t="s">
        <v>340</v>
      </c>
      <c r="BJ112" s="71"/>
      <c r="BK112" s="71" t="s">
        <v>340</v>
      </c>
      <c r="BL112" s="9">
        <v>5</v>
      </c>
      <c r="BM112" s="9" t="s">
        <v>340</v>
      </c>
      <c r="BN112" s="3" t="s">
        <v>1236</v>
      </c>
      <c r="BO112" s="20" t="s">
        <v>1501</v>
      </c>
      <c r="BP112" s="9"/>
      <c r="BQ112" s="9">
        <v>7</v>
      </c>
      <c r="BR112" s="9">
        <v>5</v>
      </c>
      <c r="BS112" s="9">
        <v>2</v>
      </c>
      <c r="BT112" s="9">
        <v>0</v>
      </c>
      <c r="BU112" s="9">
        <v>0</v>
      </c>
      <c r="BV112" s="9">
        <v>0</v>
      </c>
      <c r="BW112" s="9">
        <v>0</v>
      </c>
      <c r="BX112" s="9">
        <v>11</v>
      </c>
      <c r="BY112" s="9">
        <v>10</v>
      </c>
      <c r="BZ112" s="9">
        <v>6</v>
      </c>
      <c r="CA112" s="9">
        <v>0</v>
      </c>
      <c r="CB112" s="9">
        <v>0</v>
      </c>
      <c r="CC112" s="9">
        <v>0</v>
      </c>
      <c r="CD112" s="9" t="s">
        <v>340</v>
      </c>
      <c r="CE112" s="9">
        <v>1</v>
      </c>
      <c r="CF112" s="9">
        <v>0</v>
      </c>
      <c r="CG112" s="9" t="s">
        <v>340</v>
      </c>
      <c r="CH112" s="9">
        <v>0</v>
      </c>
      <c r="CI112" s="9">
        <v>0</v>
      </c>
      <c r="CJ112" s="72">
        <v>3000</v>
      </c>
      <c r="CK112" s="72">
        <v>85</v>
      </c>
      <c r="CL112" s="79">
        <v>0</v>
      </c>
      <c r="CM112" s="22" t="s">
        <v>1774</v>
      </c>
      <c r="CN112" s="9"/>
      <c r="CO112" s="9"/>
      <c r="CP112" s="73"/>
      <c r="CQ112" s="74" t="s">
        <v>340</v>
      </c>
      <c r="CR112" s="25"/>
      <c r="CS112" s="25"/>
      <c r="CT112" s="71"/>
      <c r="CU112" s="9" t="s">
        <v>348</v>
      </c>
      <c r="CV112" s="9">
        <v>4</v>
      </c>
      <c r="CW112" s="9">
        <v>4</v>
      </c>
      <c r="CX112" s="75"/>
      <c r="CY112" s="26" t="s">
        <v>1417</v>
      </c>
      <c r="CZ112" s="71"/>
      <c r="DA112" s="71"/>
      <c r="DB112" s="76"/>
      <c r="DC112" s="9"/>
      <c r="DD112" s="9"/>
      <c r="DE112" s="6"/>
      <c r="DF112" s="5"/>
      <c r="DG112" s="5"/>
      <c r="DH112" s="5"/>
      <c r="DI112" s="5"/>
      <c r="DJ112" s="5"/>
      <c r="DK112" s="5"/>
      <c r="DL112" s="5"/>
      <c r="DM112" s="5"/>
      <c r="DN112" s="5">
        <v>14.5</v>
      </c>
      <c r="DO112" s="5"/>
      <c r="DP112" s="5"/>
      <c r="DQ112" s="5"/>
      <c r="DR112" s="5"/>
      <c r="DS112" s="5"/>
      <c r="DT112" s="5">
        <v>14.5</v>
      </c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>
        <v>14.5</v>
      </c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77">
        <v>14.5</v>
      </c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  <c r="GT112" s="26"/>
      <c r="GU112" s="26"/>
      <c r="GV112" s="26"/>
      <c r="GW112" s="26"/>
      <c r="GX112" s="26"/>
      <c r="GY112" s="26"/>
      <c r="GZ112" s="26"/>
      <c r="HA112" s="26"/>
      <c r="HB112" s="26"/>
      <c r="HC112" s="26"/>
      <c r="HD112" s="26"/>
      <c r="HE112" s="26"/>
      <c r="HF112" s="26"/>
      <c r="HG112" s="26"/>
      <c r="HH112" s="26"/>
      <c r="HI112" s="26"/>
      <c r="HJ112" s="26"/>
      <c r="HK112" s="26"/>
      <c r="HL112" s="26"/>
      <c r="HM112" s="26"/>
      <c r="HN112" s="26"/>
      <c r="HO112" s="26"/>
      <c r="HP112" s="26"/>
      <c r="HQ112" s="26"/>
      <c r="HR112" s="26"/>
      <c r="HS112" s="26"/>
      <c r="HT112" s="26"/>
      <c r="HU112" s="26"/>
      <c r="HV112" s="26"/>
      <c r="HW112" s="26"/>
      <c r="HX112" s="26"/>
      <c r="HY112" s="26"/>
      <c r="HZ112" s="26"/>
      <c r="IA112" s="26"/>
      <c r="IB112" s="26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  <c r="IP112" s="26"/>
      <c r="IQ112" s="26"/>
      <c r="IR112" s="26"/>
    </row>
    <row r="113" spans="1:252" ht="38.25">
      <c r="A113" s="23" t="s">
        <v>541</v>
      </c>
      <c r="B113" s="9" t="s">
        <v>346</v>
      </c>
      <c r="C113" s="9" t="s">
        <v>18</v>
      </c>
      <c r="D113" s="9" t="s">
        <v>19</v>
      </c>
      <c r="E113" s="63" t="s">
        <v>891</v>
      </c>
      <c r="F113" s="63" t="s">
        <v>1037</v>
      </c>
      <c r="G113" s="64">
        <v>555156</v>
      </c>
      <c r="H113" s="64">
        <v>920453</v>
      </c>
      <c r="I113" s="65" t="s">
        <v>497</v>
      </c>
      <c r="J113" s="65"/>
      <c r="K113" s="65"/>
      <c r="L113" s="6"/>
      <c r="M113" s="9" t="s">
        <v>344</v>
      </c>
      <c r="N113" s="82"/>
      <c r="O113" s="40"/>
      <c r="P113" s="40">
        <f>1278+1282</f>
        <v>2560</v>
      </c>
      <c r="Q113" s="67"/>
      <c r="R113" s="67"/>
      <c r="S113" s="67"/>
      <c r="T113" s="9" t="s">
        <v>340</v>
      </c>
      <c r="U113" s="9"/>
      <c r="V113" s="68"/>
      <c r="W113" s="65"/>
      <c r="X113" s="65"/>
      <c r="Y113" s="65"/>
      <c r="Z113" s="68" t="s">
        <v>340</v>
      </c>
      <c r="AA113" s="69">
        <v>1</v>
      </c>
      <c r="AB113" s="69">
        <v>89.39157566302653</v>
      </c>
      <c r="AC113" s="9">
        <v>2</v>
      </c>
      <c r="AD113" s="69">
        <v>4.6801872074883</v>
      </c>
      <c r="AE113" s="25"/>
      <c r="AF113" s="25" t="s">
        <v>340</v>
      </c>
      <c r="AG113" s="25"/>
      <c r="AH113" s="25"/>
      <c r="AI113" s="20"/>
      <c r="AJ113" s="20"/>
      <c r="AK113" s="20"/>
      <c r="AL113" s="20"/>
      <c r="AM113" s="9" t="s">
        <v>340</v>
      </c>
      <c r="AN113" s="9">
        <v>0</v>
      </c>
      <c r="AO113" s="9" t="s">
        <v>340</v>
      </c>
      <c r="AP113" s="9">
        <v>0</v>
      </c>
      <c r="AQ113" s="9">
        <v>0</v>
      </c>
      <c r="AR113" s="80" t="s">
        <v>340</v>
      </c>
      <c r="AS113" s="80" t="s">
        <v>340</v>
      </c>
      <c r="AT113" s="80">
        <v>0</v>
      </c>
      <c r="AU113" s="80">
        <v>0</v>
      </c>
      <c r="AV113" s="80" t="s">
        <v>340</v>
      </c>
      <c r="AW113" s="80" t="s">
        <v>340</v>
      </c>
      <c r="AX113" s="80" t="s">
        <v>340</v>
      </c>
      <c r="AY113" s="70">
        <v>89.39157566302653</v>
      </c>
      <c r="AZ113" s="70">
        <v>5.928237129485179</v>
      </c>
      <c r="BA113" s="70">
        <v>0</v>
      </c>
      <c r="BB113" s="70">
        <v>0</v>
      </c>
      <c r="BC113" s="70">
        <v>0.5460218408736349</v>
      </c>
      <c r="BD113" s="70">
        <v>4.05616224648986</v>
      </c>
      <c r="BE113" s="70">
        <v>0.078003120124805</v>
      </c>
      <c r="BF113" s="71" t="s">
        <v>340</v>
      </c>
      <c r="BG113" s="71" t="s">
        <v>340</v>
      </c>
      <c r="BH113" s="71" t="s">
        <v>340</v>
      </c>
      <c r="BI113" s="71" t="s">
        <v>340</v>
      </c>
      <c r="BJ113" s="71"/>
      <c r="BK113" s="71" t="s">
        <v>340</v>
      </c>
      <c r="BL113" s="9">
        <v>3</v>
      </c>
      <c r="BM113" s="9" t="s">
        <v>340</v>
      </c>
      <c r="BN113" s="3" t="s">
        <v>1327</v>
      </c>
      <c r="BO113" s="20" t="s">
        <v>1501</v>
      </c>
      <c r="BP113" s="9"/>
      <c r="BQ113" s="9">
        <v>5</v>
      </c>
      <c r="BR113" s="9">
        <v>3</v>
      </c>
      <c r="BS113" s="9">
        <v>2</v>
      </c>
      <c r="BT113" s="9">
        <v>0</v>
      </c>
      <c r="BU113" s="9">
        <v>1</v>
      </c>
      <c r="BV113" s="9">
        <v>0</v>
      </c>
      <c r="BW113" s="9">
        <v>0</v>
      </c>
      <c r="BX113" s="9">
        <v>11</v>
      </c>
      <c r="BY113" s="9">
        <v>10</v>
      </c>
      <c r="BZ113" s="9">
        <v>7</v>
      </c>
      <c r="CA113" s="9">
        <v>1</v>
      </c>
      <c r="CB113" s="9">
        <v>0</v>
      </c>
      <c r="CC113" s="9">
        <v>0</v>
      </c>
      <c r="CD113" s="9" t="s">
        <v>340</v>
      </c>
      <c r="CE113" s="9">
        <v>1</v>
      </c>
      <c r="CF113" s="9">
        <v>0</v>
      </c>
      <c r="CG113" s="9" t="s">
        <v>340</v>
      </c>
      <c r="CH113" s="9">
        <v>0</v>
      </c>
      <c r="CI113" s="9">
        <v>0</v>
      </c>
      <c r="CJ113" s="72">
        <v>4000</v>
      </c>
      <c r="CK113" s="72">
        <v>90</v>
      </c>
      <c r="CL113" s="79" t="s">
        <v>826</v>
      </c>
      <c r="CM113" s="22" t="s">
        <v>1579</v>
      </c>
      <c r="CN113" s="9"/>
      <c r="CO113" s="9"/>
      <c r="CP113" s="73"/>
      <c r="CQ113" s="74" t="s">
        <v>340</v>
      </c>
      <c r="CR113" s="25"/>
      <c r="CS113" s="25"/>
      <c r="CT113" s="71"/>
      <c r="CU113" s="9" t="s">
        <v>348</v>
      </c>
      <c r="CV113" s="9">
        <v>1</v>
      </c>
      <c r="CW113" s="9">
        <v>4</v>
      </c>
      <c r="CX113" s="75" t="s">
        <v>826</v>
      </c>
      <c r="CY113" s="26" t="s">
        <v>1366</v>
      </c>
      <c r="CZ113" s="71"/>
      <c r="DA113" s="71"/>
      <c r="DB113" s="76"/>
      <c r="DC113" s="9"/>
      <c r="DD113" s="9"/>
      <c r="DE113" s="6"/>
      <c r="DF113" s="5"/>
      <c r="DG113" s="5"/>
      <c r="DH113" s="5"/>
      <c r="DI113" s="5"/>
      <c r="DJ113" s="5"/>
      <c r="DK113" s="5"/>
      <c r="DL113" s="5"/>
      <c r="DM113" s="5"/>
      <c r="DN113" s="5">
        <v>14.5</v>
      </c>
      <c r="DO113" s="5"/>
      <c r="DP113" s="5"/>
      <c r="DQ113" s="5"/>
      <c r="DR113" s="5"/>
      <c r="DS113" s="5"/>
      <c r="DT113" s="5">
        <v>14.5</v>
      </c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>
        <v>14.5</v>
      </c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77">
        <v>14.5</v>
      </c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  <c r="GT113" s="26"/>
      <c r="GU113" s="26"/>
      <c r="GV113" s="26"/>
      <c r="GW113" s="26"/>
      <c r="GX113" s="26"/>
      <c r="GY113" s="26"/>
      <c r="GZ113" s="26"/>
      <c r="HA113" s="26"/>
      <c r="HB113" s="26"/>
      <c r="HC113" s="26"/>
      <c r="HD113" s="26"/>
      <c r="HE113" s="26"/>
      <c r="HF113" s="26"/>
      <c r="HG113" s="26"/>
      <c r="HH113" s="26"/>
      <c r="HI113" s="26"/>
      <c r="HJ113" s="26"/>
      <c r="HK113" s="26"/>
      <c r="HL113" s="26"/>
      <c r="HM113" s="26"/>
      <c r="HN113" s="26"/>
      <c r="HO113" s="26"/>
      <c r="HP113" s="26"/>
      <c r="HQ113" s="26"/>
      <c r="HR113" s="26"/>
      <c r="HS113" s="26"/>
      <c r="HT113" s="26"/>
      <c r="HU113" s="26"/>
      <c r="HV113" s="26"/>
      <c r="HW113" s="26"/>
      <c r="HX113" s="26"/>
      <c r="HY113" s="26"/>
      <c r="HZ113" s="26"/>
      <c r="IA113" s="26"/>
      <c r="IB113" s="26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  <c r="IP113" s="26"/>
      <c r="IQ113" s="26"/>
      <c r="IR113" s="26"/>
    </row>
    <row r="114" spans="1:252" ht="12.75">
      <c r="A114" s="23" t="s">
        <v>540</v>
      </c>
      <c r="B114" s="9" t="s">
        <v>346</v>
      </c>
      <c r="C114" s="9" t="s">
        <v>1772</v>
      </c>
      <c r="D114" s="9" t="s">
        <v>20</v>
      </c>
      <c r="E114" s="63" t="s">
        <v>1127</v>
      </c>
      <c r="F114" s="63" t="s">
        <v>1127</v>
      </c>
      <c r="G114" s="64">
        <v>502727</v>
      </c>
      <c r="H114" s="64">
        <v>1003631</v>
      </c>
      <c r="I114" s="65" t="s">
        <v>497</v>
      </c>
      <c r="J114" s="65"/>
      <c r="K114" s="65"/>
      <c r="L114" s="6"/>
      <c r="M114" s="9" t="s">
        <v>348</v>
      </c>
      <c r="N114" s="66"/>
      <c r="O114" s="40"/>
      <c r="P114" s="40"/>
      <c r="Q114" s="67"/>
      <c r="R114" s="67"/>
      <c r="S114" s="67"/>
      <c r="T114" s="9"/>
      <c r="U114" s="9"/>
      <c r="V114" s="68"/>
      <c r="W114" s="65"/>
      <c r="X114" s="65"/>
      <c r="Y114" s="65"/>
      <c r="Z114" s="68" t="s">
        <v>340</v>
      </c>
      <c r="AA114" s="69"/>
      <c r="AB114" s="69"/>
      <c r="AC114" s="9">
        <v>2</v>
      </c>
      <c r="AD114" s="69"/>
      <c r="AE114" s="24">
        <v>1</v>
      </c>
      <c r="AF114" s="83" t="s">
        <v>340</v>
      </c>
      <c r="AG114" s="74"/>
      <c r="AH114" s="74"/>
      <c r="AI114" s="20"/>
      <c r="AJ114" s="20"/>
      <c r="AK114" s="20"/>
      <c r="AL114" s="20"/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80">
        <v>0</v>
      </c>
      <c r="AS114" s="80">
        <v>0</v>
      </c>
      <c r="AT114" s="80">
        <v>0</v>
      </c>
      <c r="AU114" s="80">
        <v>0</v>
      </c>
      <c r="AV114" s="80">
        <v>0</v>
      </c>
      <c r="AW114" s="80">
        <v>0</v>
      </c>
      <c r="AX114" s="80">
        <v>0</v>
      </c>
      <c r="AY114" s="70">
        <v>0</v>
      </c>
      <c r="AZ114" s="70">
        <v>0</v>
      </c>
      <c r="BA114" s="70">
        <v>0</v>
      </c>
      <c r="BB114" s="70">
        <v>0</v>
      </c>
      <c r="BC114" s="70">
        <v>0</v>
      </c>
      <c r="BD114" s="70">
        <v>0</v>
      </c>
      <c r="BE114" s="70">
        <v>0</v>
      </c>
      <c r="BF114" s="71"/>
      <c r="BG114" s="71"/>
      <c r="BH114" s="71"/>
      <c r="BI114" s="71"/>
      <c r="BJ114" s="71"/>
      <c r="BK114" s="71"/>
      <c r="BL114" s="84"/>
      <c r="BM114" s="9" t="s">
        <v>340</v>
      </c>
      <c r="BN114" s="3" t="s">
        <v>1328</v>
      </c>
      <c r="BO114" s="20" t="s">
        <v>1502</v>
      </c>
      <c r="BP114" s="9"/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 t="s">
        <v>340</v>
      </c>
      <c r="CD114" s="9" t="s">
        <v>340</v>
      </c>
      <c r="CE114" s="9">
        <v>1</v>
      </c>
      <c r="CF114" s="9" t="s">
        <v>340</v>
      </c>
      <c r="CG114" s="9">
        <v>0</v>
      </c>
      <c r="CH114" s="9">
        <v>0</v>
      </c>
      <c r="CI114" s="9">
        <v>0</v>
      </c>
      <c r="CJ114" s="72">
        <v>3289</v>
      </c>
      <c r="CK114" s="72">
        <v>75</v>
      </c>
      <c r="CL114" s="24">
        <v>0</v>
      </c>
      <c r="CM114" s="21" t="s">
        <v>1685</v>
      </c>
      <c r="CN114" s="9"/>
      <c r="CO114" s="9"/>
      <c r="CP114" s="73"/>
      <c r="CQ114" s="74" t="s">
        <v>340</v>
      </c>
      <c r="CR114" s="25"/>
      <c r="CS114" s="25"/>
      <c r="CT114" s="71"/>
      <c r="CU114" s="9" t="s">
        <v>348</v>
      </c>
      <c r="CV114" s="9">
        <v>4</v>
      </c>
      <c r="CW114" s="9">
        <v>1</v>
      </c>
      <c r="CX114" s="75"/>
      <c r="CY114" s="26"/>
      <c r="CZ114" s="71"/>
      <c r="DA114" s="71"/>
      <c r="DB114" s="76"/>
      <c r="DC114" s="9"/>
      <c r="DD114" s="9"/>
      <c r="DE114" s="6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77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  <c r="GT114" s="26"/>
      <c r="GU114" s="26"/>
      <c r="GV114" s="26"/>
      <c r="GW114" s="26"/>
      <c r="GX114" s="26"/>
      <c r="GY114" s="26"/>
      <c r="GZ114" s="26"/>
      <c r="HA114" s="26"/>
      <c r="HB114" s="26"/>
      <c r="HC114" s="26"/>
      <c r="HD114" s="26"/>
      <c r="HE114" s="26"/>
      <c r="HF114" s="26"/>
      <c r="HG114" s="26"/>
      <c r="HH114" s="26"/>
      <c r="HI114" s="26"/>
      <c r="HJ114" s="26"/>
      <c r="HK114" s="26"/>
      <c r="HL114" s="26"/>
      <c r="HM114" s="26"/>
      <c r="HN114" s="26"/>
      <c r="HO114" s="26"/>
      <c r="HP114" s="26"/>
      <c r="HQ114" s="26"/>
      <c r="HR114" s="26"/>
      <c r="HS114" s="26"/>
      <c r="HT114" s="26"/>
      <c r="HU114" s="26"/>
      <c r="HV114" s="26"/>
      <c r="HW114" s="26"/>
      <c r="HX114" s="26"/>
      <c r="HY114" s="26"/>
      <c r="HZ114" s="26"/>
      <c r="IA114" s="26"/>
      <c r="IB114" s="26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  <c r="IP114" s="26"/>
      <c r="IQ114" s="26"/>
      <c r="IR114" s="26"/>
    </row>
    <row r="115" spans="1:252" ht="38.25">
      <c r="A115" s="23" t="s">
        <v>535</v>
      </c>
      <c r="B115" s="9" t="s">
        <v>346</v>
      </c>
      <c r="C115" s="9" t="s">
        <v>165</v>
      </c>
      <c r="D115" s="9" t="s">
        <v>166</v>
      </c>
      <c r="E115" s="63" t="s">
        <v>167</v>
      </c>
      <c r="F115" s="63" t="s">
        <v>1037</v>
      </c>
      <c r="G115" s="64">
        <v>544733</v>
      </c>
      <c r="H115" s="64">
        <v>985427</v>
      </c>
      <c r="I115" s="65" t="s">
        <v>497</v>
      </c>
      <c r="J115" s="65"/>
      <c r="K115" s="65"/>
      <c r="L115" s="6"/>
      <c r="M115" s="9"/>
      <c r="N115" s="66"/>
      <c r="O115" s="40"/>
      <c r="P115" s="40">
        <v>10</v>
      </c>
      <c r="Q115" s="67"/>
      <c r="R115" s="67"/>
      <c r="S115" s="67"/>
      <c r="T115" s="9" t="s">
        <v>340</v>
      </c>
      <c r="U115" s="9"/>
      <c r="V115" s="68"/>
      <c r="W115" s="65"/>
      <c r="X115" s="65"/>
      <c r="Y115" s="65"/>
      <c r="Z115" s="68" t="s">
        <v>340</v>
      </c>
      <c r="AA115" s="69">
        <v>1</v>
      </c>
      <c r="AB115" s="69">
        <v>100</v>
      </c>
      <c r="AC115" s="9">
        <v>1</v>
      </c>
      <c r="AD115" s="69"/>
      <c r="AE115" s="25"/>
      <c r="AF115" s="25" t="s">
        <v>340</v>
      </c>
      <c r="AG115" s="25"/>
      <c r="AH115" s="25"/>
      <c r="AI115" s="20"/>
      <c r="AJ115" s="20"/>
      <c r="AK115" s="20"/>
      <c r="AL115" s="20"/>
      <c r="AM115" s="9" t="s">
        <v>340</v>
      </c>
      <c r="AN115" s="9">
        <v>0</v>
      </c>
      <c r="AO115" s="9" t="s">
        <v>340</v>
      </c>
      <c r="AP115" s="9">
        <v>0</v>
      </c>
      <c r="AQ115" s="9">
        <v>0</v>
      </c>
      <c r="AR115" s="80" t="s">
        <v>340</v>
      </c>
      <c r="AS115" s="80">
        <v>0</v>
      </c>
      <c r="AT115" s="80">
        <v>0</v>
      </c>
      <c r="AU115" s="80">
        <v>0</v>
      </c>
      <c r="AV115" s="80">
        <v>0</v>
      </c>
      <c r="AW115" s="80">
        <v>0</v>
      </c>
      <c r="AX115" s="80">
        <v>0</v>
      </c>
      <c r="AY115" s="70">
        <v>100</v>
      </c>
      <c r="AZ115" s="70">
        <v>0</v>
      </c>
      <c r="BA115" s="70">
        <v>0</v>
      </c>
      <c r="BB115" s="70">
        <v>0</v>
      </c>
      <c r="BC115" s="70">
        <v>0</v>
      </c>
      <c r="BD115" s="70">
        <v>0</v>
      </c>
      <c r="BE115" s="70">
        <v>0</v>
      </c>
      <c r="BF115" s="71" t="s">
        <v>340</v>
      </c>
      <c r="BG115" s="71"/>
      <c r="BH115" s="71"/>
      <c r="BI115" s="71"/>
      <c r="BJ115" s="71"/>
      <c r="BK115" s="71"/>
      <c r="BL115" s="9">
        <v>4</v>
      </c>
      <c r="BM115" s="9" t="s">
        <v>340</v>
      </c>
      <c r="BN115" s="3" t="s">
        <v>1332</v>
      </c>
      <c r="BO115" s="20" t="s">
        <v>1502</v>
      </c>
      <c r="BP115" s="9"/>
      <c r="BQ115" s="9">
        <v>5</v>
      </c>
      <c r="BR115" s="9">
        <v>4</v>
      </c>
      <c r="BS115" s="9">
        <v>1</v>
      </c>
      <c r="BT115" s="9">
        <v>0</v>
      </c>
      <c r="BU115" s="9">
        <v>2</v>
      </c>
      <c r="BV115" s="9">
        <v>0</v>
      </c>
      <c r="BW115" s="9">
        <v>0</v>
      </c>
      <c r="BX115" s="9">
        <v>16</v>
      </c>
      <c r="BY115" s="9">
        <v>8</v>
      </c>
      <c r="BZ115" s="9">
        <v>5</v>
      </c>
      <c r="CA115" s="9">
        <v>0</v>
      </c>
      <c r="CB115" s="9">
        <v>0</v>
      </c>
      <c r="CC115" s="9" t="s">
        <v>340</v>
      </c>
      <c r="CD115" s="9" t="s">
        <v>340</v>
      </c>
      <c r="CE115" s="9">
        <v>1</v>
      </c>
      <c r="CF115" s="9">
        <v>0</v>
      </c>
      <c r="CG115" s="9" t="s">
        <v>340</v>
      </c>
      <c r="CH115" s="9">
        <v>0</v>
      </c>
      <c r="CI115" s="9">
        <v>0</v>
      </c>
      <c r="CJ115" s="72">
        <v>2600</v>
      </c>
      <c r="CK115" s="72">
        <v>100</v>
      </c>
      <c r="CL115" s="79" t="s">
        <v>826</v>
      </c>
      <c r="CM115" s="22" t="s">
        <v>1774</v>
      </c>
      <c r="CN115" s="9"/>
      <c r="CO115" s="9"/>
      <c r="CP115" s="73"/>
      <c r="CQ115" s="74" t="s">
        <v>340</v>
      </c>
      <c r="CR115" s="25"/>
      <c r="CS115" s="25"/>
      <c r="CT115" s="71"/>
      <c r="CU115" s="9" t="s">
        <v>348</v>
      </c>
      <c r="CV115" s="9">
        <v>1</v>
      </c>
      <c r="CW115" s="9">
        <v>4</v>
      </c>
      <c r="CX115" s="75" t="s">
        <v>826</v>
      </c>
      <c r="CY115" s="26" t="s">
        <v>1419</v>
      </c>
      <c r="CZ115" s="71"/>
      <c r="DA115" s="71"/>
      <c r="DB115" s="76"/>
      <c r="DC115" s="9"/>
      <c r="DD115" s="9" t="s">
        <v>340</v>
      </c>
      <c r="DE115" s="6"/>
      <c r="DF115" s="5"/>
      <c r="DG115" s="5"/>
      <c r="DH115" s="5"/>
      <c r="DI115" s="5" t="s">
        <v>340</v>
      </c>
      <c r="DJ115" s="5"/>
      <c r="DK115" s="5"/>
      <c r="DL115" s="5"/>
      <c r="DM115" s="5"/>
      <c r="DN115" s="5">
        <v>14.5</v>
      </c>
      <c r="DO115" s="5"/>
      <c r="DP115" s="5"/>
      <c r="DQ115" s="5"/>
      <c r="DR115" s="5"/>
      <c r="DS115" s="5"/>
      <c r="DT115" s="5">
        <v>14.5</v>
      </c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>
        <v>14.5</v>
      </c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77">
        <v>14.5</v>
      </c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  <c r="IP115" s="26"/>
      <c r="IQ115" s="26"/>
      <c r="IR115" s="26"/>
    </row>
    <row r="116" spans="1:252" ht="51">
      <c r="A116" s="23" t="s">
        <v>492</v>
      </c>
      <c r="B116" s="9" t="s">
        <v>346</v>
      </c>
      <c r="C116" s="9" t="s">
        <v>1795</v>
      </c>
      <c r="D116" s="9" t="s">
        <v>1796</v>
      </c>
      <c r="E116" s="63" t="s">
        <v>987</v>
      </c>
      <c r="F116" s="63" t="s">
        <v>987</v>
      </c>
      <c r="G116" s="64">
        <v>500323</v>
      </c>
      <c r="H116" s="64">
        <v>970157</v>
      </c>
      <c r="I116" s="65" t="s">
        <v>490</v>
      </c>
      <c r="J116" s="65"/>
      <c r="K116" s="65"/>
      <c r="L116" s="60">
        <v>1999</v>
      </c>
      <c r="M116" s="9" t="s">
        <v>348</v>
      </c>
      <c r="N116" s="66"/>
      <c r="O116" s="40">
        <v>46617</v>
      </c>
      <c r="P116" s="40">
        <v>28451</v>
      </c>
      <c r="Q116" s="67"/>
      <c r="R116" s="67"/>
      <c r="S116" s="67"/>
      <c r="T116" s="9" t="s">
        <v>340</v>
      </c>
      <c r="U116" s="9"/>
      <c r="V116" s="68" t="s">
        <v>340</v>
      </c>
      <c r="W116" s="65"/>
      <c r="X116" s="65" t="s">
        <v>340</v>
      </c>
      <c r="Y116" s="65"/>
      <c r="Z116" s="68"/>
      <c r="AA116" s="69">
        <v>2</v>
      </c>
      <c r="AB116" s="69">
        <v>57.98101811906816</v>
      </c>
      <c r="AC116" s="9">
        <v>3</v>
      </c>
      <c r="AD116" s="69">
        <v>27.311342669409967</v>
      </c>
      <c r="AE116" s="25">
        <v>1</v>
      </c>
      <c r="AF116" s="25" t="s">
        <v>340</v>
      </c>
      <c r="AG116" s="25"/>
      <c r="AH116" s="25"/>
      <c r="AI116" s="20"/>
      <c r="AJ116" s="20"/>
      <c r="AK116" s="20"/>
      <c r="AL116" s="20" t="s">
        <v>1501</v>
      </c>
      <c r="AM116" s="9" t="s">
        <v>340</v>
      </c>
      <c r="AN116" s="9">
        <v>0</v>
      </c>
      <c r="AO116" s="9" t="s">
        <v>340</v>
      </c>
      <c r="AP116" s="9">
        <v>0</v>
      </c>
      <c r="AQ116" s="9">
        <v>0</v>
      </c>
      <c r="AR116" s="80" t="s">
        <v>340</v>
      </c>
      <c r="AS116" s="80" t="s">
        <v>340</v>
      </c>
      <c r="AT116" s="80">
        <v>0</v>
      </c>
      <c r="AU116" s="80" t="s">
        <v>340</v>
      </c>
      <c r="AV116" s="80" t="s">
        <v>340</v>
      </c>
      <c r="AW116" s="80" t="s">
        <v>340</v>
      </c>
      <c r="AX116" s="80" t="s">
        <v>340</v>
      </c>
      <c r="AY116" s="70">
        <v>14.707639211521869</v>
      </c>
      <c r="AZ116" s="70">
        <v>57.98101811906816</v>
      </c>
      <c r="BA116" s="70">
        <v>0</v>
      </c>
      <c r="BB116" s="70">
        <v>14.986394106325083</v>
      </c>
      <c r="BC116" s="70">
        <v>11.2032919625672</v>
      </c>
      <c r="BD116" s="70">
        <v>0.25220680958385877</v>
      </c>
      <c r="BE116" s="70">
        <v>0.8694497909338289</v>
      </c>
      <c r="BF116" s="71" t="s">
        <v>340</v>
      </c>
      <c r="BG116" s="71" t="s">
        <v>340</v>
      </c>
      <c r="BH116" s="71" t="s">
        <v>340</v>
      </c>
      <c r="BI116" s="71" t="s">
        <v>340</v>
      </c>
      <c r="BJ116" s="71"/>
      <c r="BK116" s="71" t="s">
        <v>340</v>
      </c>
      <c r="BL116" s="9"/>
      <c r="BM116" s="9" t="s">
        <v>340</v>
      </c>
      <c r="BN116" s="3" t="s">
        <v>1276</v>
      </c>
      <c r="BO116" s="20" t="s">
        <v>1501</v>
      </c>
      <c r="BP116" s="9"/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 t="s">
        <v>340</v>
      </c>
      <c r="CD116" s="9" t="s">
        <v>340</v>
      </c>
      <c r="CE116" s="9">
        <v>3</v>
      </c>
      <c r="CF116" s="9" t="s">
        <v>340</v>
      </c>
      <c r="CG116" s="9">
        <v>0</v>
      </c>
      <c r="CH116" s="9">
        <v>0</v>
      </c>
      <c r="CI116" s="9">
        <v>0</v>
      </c>
      <c r="CJ116" s="72">
        <v>3000</v>
      </c>
      <c r="CK116" s="72">
        <v>75</v>
      </c>
      <c r="CL116" s="79" t="s">
        <v>1797</v>
      </c>
      <c r="CM116" s="22" t="s">
        <v>1774</v>
      </c>
      <c r="CN116" s="9" t="s">
        <v>340</v>
      </c>
      <c r="CO116" s="9"/>
      <c r="CP116" s="73"/>
      <c r="CQ116" s="74" t="s">
        <v>340</v>
      </c>
      <c r="CR116" s="25"/>
      <c r="CS116" s="25"/>
      <c r="CT116" s="71"/>
      <c r="CU116" s="9" t="s">
        <v>1545</v>
      </c>
      <c r="CV116" s="9">
        <v>4</v>
      </c>
      <c r="CW116" s="9">
        <v>3</v>
      </c>
      <c r="CX116" s="75" t="s">
        <v>827</v>
      </c>
      <c r="CY116" s="26" t="s">
        <v>1391</v>
      </c>
      <c r="CZ116" s="71"/>
      <c r="DA116" s="71"/>
      <c r="DB116" s="76"/>
      <c r="DC116" s="9" t="s">
        <v>340</v>
      </c>
      <c r="DD116" s="9" t="s">
        <v>340</v>
      </c>
      <c r="DE116" s="6">
        <v>1999</v>
      </c>
      <c r="DF116" s="5">
        <v>724.964</v>
      </c>
      <c r="DG116" s="5"/>
      <c r="DH116" s="5">
        <v>724.964</v>
      </c>
      <c r="DI116" s="5" t="s">
        <v>340</v>
      </c>
      <c r="DJ116" s="5"/>
      <c r="DK116" s="5"/>
      <c r="DL116" s="5"/>
      <c r="DM116" s="5"/>
      <c r="DN116" s="5"/>
      <c r="DO116" s="5">
        <v>162.1</v>
      </c>
      <c r="DP116" s="5"/>
      <c r="DQ116" s="5">
        <v>3.8</v>
      </c>
      <c r="DR116" s="5"/>
      <c r="DS116" s="5"/>
      <c r="DT116" s="5">
        <v>165.9</v>
      </c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>
        <v>890.864</v>
      </c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77">
        <v>89.864</v>
      </c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  <c r="IP116" s="26"/>
      <c r="IQ116" s="26"/>
      <c r="IR116" s="26"/>
    </row>
    <row r="117" spans="1:252" ht="20.25" customHeight="1">
      <c r="A117" s="23" t="s">
        <v>533</v>
      </c>
      <c r="B117" s="9" t="s">
        <v>346</v>
      </c>
      <c r="C117" s="9" t="s">
        <v>1868</v>
      </c>
      <c r="D117" s="9" t="s">
        <v>1869</v>
      </c>
      <c r="E117" s="63" t="s">
        <v>1027</v>
      </c>
      <c r="F117" s="63" t="s">
        <v>1027</v>
      </c>
      <c r="G117" s="64">
        <v>535044</v>
      </c>
      <c r="H117" s="64">
        <v>945107</v>
      </c>
      <c r="I117" s="65" t="s">
        <v>497</v>
      </c>
      <c r="J117" s="65"/>
      <c r="K117" s="65"/>
      <c r="L117" s="60"/>
      <c r="M117" s="9" t="s">
        <v>344</v>
      </c>
      <c r="N117" s="66"/>
      <c r="O117" s="40"/>
      <c r="P117" s="40">
        <v>8353</v>
      </c>
      <c r="Q117" s="67"/>
      <c r="R117" s="67"/>
      <c r="S117" s="67"/>
      <c r="T117" s="9" t="s">
        <v>340</v>
      </c>
      <c r="U117" s="9"/>
      <c r="V117" s="68" t="s">
        <v>340</v>
      </c>
      <c r="W117" s="65" t="s">
        <v>340</v>
      </c>
      <c r="X117" s="65" t="s">
        <v>340</v>
      </c>
      <c r="Y117" s="65" t="s">
        <v>340</v>
      </c>
      <c r="Z117" s="68"/>
      <c r="AA117" s="69">
        <v>1</v>
      </c>
      <c r="AB117" s="69">
        <v>80.1223241590214</v>
      </c>
      <c r="AC117" s="9">
        <v>2</v>
      </c>
      <c r="AD117" s="69">
        <v>3.1137058659994437</v>
      </c>
      <c r="AE117" s="24"/>
      <c r="AF117" s="83" t="s">
        <v>340</v>
      </c>
      <c r="AG117" s="74"/>
      <c r="AH117" s="74"/>
      <c r="AI117" s="20"/>
      <c r="AJ117" s="20"/>
      <c r="AK117" s="20"/>
      <c r="AL117" s="20" t="s">
        <v>1501</v>
      </c>
      <c r="AM117" s="9" t="s">
        <v>340</v>
      </c>
      <c r="AN117" s="9">
        <v>0</v>
      </c>
      <c r="AO117" s="9" t="s">
        <v>340</v>
      </c>
      <c r="AP117" s="9">
        <v>0</v>
      </c>
      <c r="AQ117" s="9">
        <v>0</v>
      </c>
      <c r="AR117" s="80" t="s">
        <v>340</v>
      </c>
      <c r="AS117" s="80" t="s">
        <v>340</v>
      </c>
      <c r="AT117" s="80">
        <v>0</v>
      </c>
      <c r="AU117" s="80" t="s">
        <v>340</v>
      </c>
      <c r="AV117" s="80" t="s">
        <v>340</v>
      </c>
      <c r="AW117" s="80" t="s">
        <v>340</v>
      </c>
      <c r="AX117" s="80">
        <v>0</v>
      </c>
      <c r="AY117" s="70">
        <v>80.1223241590214</v>
      </c>
      <c r="AZ117" s="70">
        <v>16.763969974979148</v>
      </c>
      <c r="BA117" s="70">
        <v>0</v>
      </c>
      <c r="BB117" s="70">
        <v>0.5838198498748958</v>
      </c>
      <c r="BC117" s="70">
        <v>1.8626633305532387</v>
      </c>
      <c r="BD117" s="70">
        <v>0.6672226855713094</v>
      </c>
      <c r="BE117" s="70">
        <v>0</v>
      </c>
      <c r="BF117" s="71" t="s">
        <v>340</v>
      </c>
      <c r="BG117" s="71" t="s">
        <v>340</v>
      </c>
      <c r="BH117" s="71" t="s">
        <v>340</v>
      </c>
      <c r="BI117" s="71" t="s">
        <v>340</v>
      </c>
      <c r="BJ117" s="71"/>
      <c r="BK117" s="71" t="s">
        <v>340</v>
      </c>
      <c r="BL117" s="84">
        <v>5</v>
      </c>
      <c r="BM117" s="9" t="s">
        <v>340</v>
      </c>
      <c r="BN117" s="3" t="s">
        <v>1335</v>
      </c>
      <c r="BO117" s="20" t="s">
        <v>1501</v>
      </c>
      <c r="BP117" s="9"/>
      <c r="BQ117" s="9">
        <v>8</v>
      </c>
      <c r="BR117" s="9">
        <v>5</v>
      </c>
      <c r="BS117" s="9">
        <v>3</v>
      </c>
      <c r="BT117" s="9">
        <v>0</v>
      </c>
      <c r="BU117" s="9">
        <v>0</v>
      </c>
      <c r="BV117" s="9">
        <v>0</v>
      </c>
      <c r="BW117" s="9">
        <v>0</v>
      </c>
      <c r="BX117" s="9">
        <v>11</v>
      </c>
      <c r="BY117" s="9">
        <v>13</v>
      </c>
      <c r="BZ117" s="9">
        <v>2</v>
      </c>
      <c r="CA117" s="9">
        <v>0</v>
      </c>
      <c r="CB117" s="9">
        <v>0</v>
      </c>
      <c r="CC117" s="9">
        <v>0</v>
      </c>
      <c r="CD117" s="9" t="s">
        <v>340</v>
      </c>
      <c r="CE117" s="9">
        <v>1</v>
      </c>
      <c r="CF117" s="9">
        <v>0</v>
      </c>
      <c r="CG117" s="9" t="s">
        <v>340</v>
      </c>
      <c r="CH117" s="9">
        <v>0</v>
      </c>
      <c r="CI117" s="9">
        <v>0</v>
      </c>
      <c r="CJ117" s="72">
        <v>3380</v>
      </c>
      <c r="CK117" s="72">
        <v>75</v>
      </c>
      <c r="CL117" s="24" t="s">
        <v>831</v>
      </c>
      <c r="CM117" s="21" t="s">
        <v>1685</v>
      </c>
      <c r="CN117" s="9"/>
      <c r="CO117" s="9" t="s">
        <v>340</v>
      </c>
      <c r="CP117" s="73"/>
      <c r="CQ117" s="74" t="s">
        <v>340</v>
      </c>
      <c r="CR117" s="25"/>
      <c r="CS117" s="25"/>
      <c r="CT117" s="71"/>
      <c r="CU117" s="9" t="s">
        <v>348</v>
      </c>
      <c r="CV117" s="9">
        <v>1</v>
      </c>
      <c r="CW117" s="9">
        <v>4</v>
      </c>
      <c r="CX117" s="75" t="s">
        <v>831</v>
      </c>
      <c r="CY117" s="26" t="s">
        <v>1417</v>
      </c>
      <c r="CZ117" s="71"/>
      <c r="DA117" s="71"/>
      <c r="DB117" s="76"/>
      <c r="DC117" s="9"/>
      <c r="DD117" s="9"/>
      <c r="DE117" s="6"/>
      <c r="DF117" s="5"/>
      <c r="DG117" s="5"/>
      <c r="DH117" s="5"/>
      <c r="DI117" s="5"/>
      <c r="DJ117" s="5"/>
      <c r="DK117" s="5"/>
      <c r="DL117" s="5"/>
      <c r="DM117" s="5"/>
      <c r="DN117" s="5">
        <v>14.5</v>
      </c>
      <c r="DO117" s="5"/>
      <c r="DP117" s="5"/>
      <c r="DQ117" s="5"/>
      <c r="DR117" s="5"/>
      <c r="DS117" s="5"/>
      <c r="DT117" s="5">
        <v>14.5</v>
      </c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>
        <v>14.5</v>
      </c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77">
        <v>14.5</v>
      </c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  <c r="IP117" s="26"/>
      <c r="IQ117" s="26"/>
      <c r="IR117" s="26"/>
    </row>
    <row r="118" spans="1:252" ht="25.5" customHeight="1">
      <c r="A118" s="23" t="s">
        <v>527</v>
      </c>
      <c r="B118" s="9" t="s">
        <v>346</v>
      </c>
      <c r="C118" s="9" t="s">
        <v>27</v>
      </c>
      <c r="D118" s="9" t="s">
        <v>28</v>
      </c>
      <c r="E118" s="63" t="s">
        <v>1133</v>
      </c>
      <c r="F118" s="63" t="s">
        <v>1133</v>
      </c>
      <c r="G118" s="64">
        <v>520714</v>
      </c>
      <c r="H118" s="64">
        <v>1011411</v>
      </c>
      <c r="I118" s="65" t="s">
        <v>497</v>
      </c>
      <c r="J118" s="65"/>
      <c r="K118" s="65"/>
      <c r="L118" s="6"/>
      <c r="M118" s="9" t="s">
        <v>348</v>
      </c>
      <c r="N118" s="66"/>
      <c r="O118" s="40"/>
      <c r="P118" s="40">
        <f>725+723</f>
        <v>1448</v>
      </c>
      <c r="Q118" s="67"/>
      <c r="R118" s="67"/>
      <c r="S118" s="67"/>
      <c r="T118" s="9" t="s">
        <v>340</v>
      </c>
      <c r="U118" s="9"/>
      <c r="V118" s="68"/>
      <c r="W118" s="65"/>
      <c r="X118" s="65"/>
      <c r="Y118" s="65"/>
      <c r="Z118" s="68" t="s">
        <v>340</v>
      </c>
      <c r="AA118" s="69">
        <v>1</v>
      </c>
      <c r="AB118" s="69">
        <v>85.29819694868237</v>
      </c>
      <c r="AC118" s="9">
        <v>2</v>
      </c>
      <c r="AD118" s="69">
        <v>12.76005547850208</v>
      </c>
      <c r="AE118" s="25"/>
      <c r="AF118" s="25" t="s">
        <v>340</v>
      </c>
      <c r="AG118" s="25"/>
      <c r="AH118" s="25"/>
      <c r="AI118" s="20"/>
      <c r="AJ118" s="20"/>
      <c r="AK118" s="20"/>
      <c r="AL118" s="20"/>
      <c r="AM118" s="9" t="s">
        <v>340</v>
      </c>
      <c r="AN118" s="9">
        <v>0</v>
      </c>
      <c r="AO118" s="9" t="s">
        <v>340</v>
      </c>
      <c r="AP118" s="9">
        <v>0</v>
      </c>
      <c r="AQ118" s="9">
        <v>0</v>
      </c>
      <c r="AR118" s="9" t="s">
        <v>340</v>
      </c>
      <c r="AS118" s="9" t="s">
        <v>340</v>
      </c>
      <c r="AT118" s="9">
        <v>0</v>
      </c>
      <c r="AU118" s="9" t="s">
        <v>340</v>
      </c>
      <c r="AV118" s="9" t="s">
        <v>340</v>
      </c>
      <c r="AW118" s="9" t="s">
        <v>340</v>
      </c>
      <c r="AX118" s="9" t="s">
        <v>340</v>
      </c>
      <c r="AY118" s="78">
        <v>85.29819694868237</v>
      </c>
      <c r="AZ118" s="78">
        <v>1.9417475728155338</v>
      </c>
      <c r="BA118" s="78">
        <v>0</v>
      </c>
      <c r="BB118" s="78">
        <v>1.248266296809986</v>
      </c>
      <c r="BC118" s="78">
        <v>3.8834951456310676</v>
      </c>
      <c r="BD118" s="78">
        <v>7.489597780859916</v>
      </c>
      <c r="BE118" s="78">
        <v>0.13869625520110956</v>
      </c>
      <c r="BF118" s="71" t="s">
        <v>340</v>
      </c>
      <c r="BG118" s="71" t="s">
        <v>340</v>
      </c>
      <c r="BH118" s="71" t="s">
        <v>340</v>
      </c>
      <c r="BI118" s="71" t="s">
        <v>340</v>
      </c>
      <c r="BJ118" s="71"/>
      <c r="BK118" s="71" t="s">
        <v>340</v>
      </c>
      <c r="BL118" s="9">
        <v>1</v>
      </c>
      <c r="BM118" s="9" t="s">
        <v>340</v>
      </c>
      <c r="BN118" s="3" t="s">
        <v>1194</v>
      </c>
      <c r="BO118" s="20" t="s">
        <v>1501</v>
      </c>
      <c r="BP118" s="9"/>
      <c r="BQ118" s="9">
        <v>1</v>
      </c>
      <c r="BR118" s="9">
        <v>1</v>
      </c>
      <c r="BS118" s="9">
        <v>0</v>
      </c>
      <c r="BT118" s="9">
        <v>0</v>
      </c>
      <c r="BU118" s="9">
        <v>1</v>
      </c>
      <c r="BV118" s="9">
        <v>0</v>
      </c>
      <c r="BW118" s="9">
        <v>0</v>
      </c>
      <c r="BX118" s="9">
        <v>12</v>
      </c>
      <c r="BY118" s="9">
        <v>15</v>
      </c>
      <c r="BZ118" s="9">
        <v>5</v>
      </c>
      <c r="CA118" s="9">
        <v>1</v>
      </c>
      <c r="CB118" s="9">
        <v>0</v>
      </c>
      <c r="CC118" s="9" t="s">
        <v>340</v>
      </c>
      <c r="CD118" s="9" t="s">
        <v>340</v>
      </c>
      <c r="CE118" s="9">
        <v>2</v>
      </c>
      <c r="CF118" s="9" t="s">
        <v>340</v>
      </c>
      <c r="CG118" s="9">
        <v>0</v>
      </c>
      <c r="CH118" s="9">
        <v>0</v>
      </c>
      <c r="CI118" s="9" t="s">
        <v>340</v>
      </c>
      <c r="CJ118" s="72">
        <v>4130</v>
      </c>
      <c r="CK118" s="72">
        <v>100</v>
      </c>
      <c r="CL118" s="79">
        <v>0</v>
      </c>
      <c r="CM118" s="22" t="s">
        <v>1579</v>
      </c>
      <c r="CN118" s="9"/>
      <c r="CO118" s="9"/>
      <c r="CP118" s="73"/>
      <c r="CQ118" s="74" t="s">
        <v>340</v>
      </c>
      <c r="CR118" s="25"/>
      <c r="CS118" s="25"/>
      <c r="CT118" s="71"/>
      <c r="CU118" s="9" t="s">
        <v>348</v>
      </c>
      <c r="CV118" s="9">
        <v>1</v>
      </c>
      <c r="CW118" s="9">
        <v>3</v>
      </c>
      <c r="CX118" s="75"/>
      <c r="CY118" s="26" t="s">
        <v>1416</v>
      </c>
      <c r="CZ118" s="71"/>
      <c r="DA118" s="71"/>
      <c r="DB118" s="76"/>
      <c r="DC118" s="9"/>
      <c r="DD118" s="9" t="s">
        <v>340</v>
      </c>
      <c r="DE118" s="6"/>
      <c r="DF118" s="5"/>
      <c r="DG118" s="5"/>
      <c r="DH118" s="5"/>
      <c r="DI118" s="5" t="s">
        <v>340</v>
      </c>
      <c r="DJ118" s="5"/>
      <c r="DK118" s="5"/>
      <c r="DL118" s="5">
        <v>9.2</v>
      </c>
      <c r="DM118" s="5"/>
      <c r="DN118" s="5"/>
      <c r="DO118" s="5"/>
      <c r="DP118" s="5"/>
      <c r="DQ118" s="5"/>
      <c r="DR118" s="5">
        <v>2260.3</v>
      </c>
      <c r="DS118" s="5">
        <v>312.5</v>
      </c>
      <c r="DT118" s="5">
        <v>2582</v>
      </c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>
        <v>2582</v>
      </c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77">
        <v>2582</v>
      </c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  <c r="IP118" s="26"/>
      <c r="IQ118" s="26"/>
      <c r="IR118" s="26"/>
    </row>
    <row r="119" spans="1:252" ht="25.5">
      <c r="A119" s="23" t="s">
        <v>526</v>
      </c>
      <c r="B119" s="9" t="s">
        <v>346</v>
      </c>
      <c r="C119" s="9" t="s">
        <v>171</v>
      </c>
      <c r="D119" s="9" t="s">
        <v>172</v>
      </c>
      <c r="E119" s="63" t="s">
        <v>891</v>
      </c>
      <c r="F119" s="63" t="s">
        <v>891</v>
      </c>
      <c r="G119" s="64">
        <v>584222</v>
      </c>
      <c r="H119" s="64">
        <v>983044</v>
      </c>
      <c r="I119" s="65" t="s">
        <v>497</v>
      </c>
      <c r="J119" s="65"/>
      <c r="K119" s="65"/>
      <c r="L119" s="6"/>
      <c r="M119" s="9" t="s">
        <v>344</v>
      </c>
      <c r="N119" s="66"/>
      <c r="O119" s="40"/>
      <c r="P119" s="40"/>
      <c r="Q119" s="67"/>
      <c r="R119" s="67"/>
      <c r="S119" s="67"/>
      <c r="T119" s="9" t="s">
        <v>340</v>
      </c>
      <c r="U119" s="9"/>
      <c r="V119" s="68"/>
      <c r="W119" s="65"/>
      <c r="X119" s="65"/>
      <c r="Y119" s="65"/>
      <c r="Z119" s="68" t="s">
        <v>340</v>
      </c>
      <c r="AA119" s="69"/>
      <c r="AB119" s="69"/>
      <c r="AC119" s="9">
        <v>1</v>
      </c>
      <c r="AD119" s="69"/>
      <c r="AE119" s="79"/>
      <c r="AF119" s="79" t="s">
        <v>340</v>
      </c>
      <c r="AG119" s="79"/>
      <c r="AH119" s="79"/>
      <c r="AI119" s="20"/>
      <c r="AJ119" s="20"/>
      <c r="AK119" s="20"/>
      <c r="AL119" s="20"/>
      <c r="AM119" s="9" t="s">
        <v>340</v>
      </c>
      <c r="AN119" s="9">
        <v>0</v>
      </c>
      <c r="AO119" s="9" t="s">
        <v>340</v>
      </c>
      <c r="AP119" s="9">
        <v>0</v>
      </c>
      <c r="AQ119" s="9">
        <v>0</v>
      </c>
      <c r="AR119" s="80">
        <v>0</v>
      </c>
      <c r="AS119" s="80">
        <v>0</v>
      </c>
      <c r="AT119" s="80">
        <v>0</v>
      </c>
      <c r="AU119" s="80">
        <v>0</v>
      </c>
      <c r="AV119" s="80">
        <v>0</v>
      </c>
      <c r="AW119" s="80">
        <v>0</v>
      </c>
      <c r="AX119" s="80">
        <v>0</v>
      </c>
      <c r="AY119" s="70">
        <v>0</v>
      </c>
      <c r="AZ119" s="70">
        <v>0</v>
      </c>
      <c r="BA119" s="70">
        <v>0</v>
      </c>
      <c r="BB119" s="70">
        <v>0</v>
      </c>
      <c r="BC119" s="70">
        <v>0</v>
      </c>
      <c r="BD119" s="70">
        <v>0</v>
      </c>
      <c r="BE119" s="70">
        <v>0</v>
      </c>
      <c r="BF119" s="71"/>
      <c r="BG119" s="71"/>
      <c r="BH119" s="71"/>
      <c r="BI119" s="71"/>
      <c r="BJ119" s="71"/>
      <c r="BK119" s="71"/>
      <c r="BL119" s="9">
        <v>1</v>
      </c>
      <c r="BM119" s="9"/>
      <c r="BO119" s="20"/>
      <c r="BP119" s="9"/>
      <c r="BQ119" s="9">
        <v>1</v>
      </c>
      <c r="BR119" s="9">
        <v>1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10</v>
      </c>
      <c r="BY119" s="9">
        <v>12</v>
      </c>
      <c r="BZ119" s="9">
        <v>6</v>
      </c>
      <c r="CA119" s="9">
        <v>5</v>
      </c>
      <c r="CB119" s="9">
        <v>0</v>
      </c>
      <c r="CC119" s="9">
        <v>0</v>
      </c>
      <c r="CD119" s="9">
        <v>0</v>
      </c>
      <c r="CE119" s="9">
        <v>1</v>
      </c>
      <c r="CF119" s="9">
        <v>0</v>
      </c>
      <c r="CG119" s="9" t="s">
        <v>340</v>
      </c>
      <c r="CH119" s="9">
        <v>0</v>
      </c>
      <c r="CI119" s="9">
        <v>0</v>
      </c>
      <c r="CJ119" s="72">
        <v>3200</v>
      </c>
      <c r="CK119" s="72">
        <v>100</v>
      </c>
      <c r="CL119" s="79" t="s">
        <v>783</v>
      </c>
      <c r="CM119" s="22" t="s">
        <v>1685</v>
      </c>
      <c r="CN119" s="9"/>
      <c r="CO119" s="9"/>
      <c r="CP119" s="81"/>
      <c r="CQ119" s="74" t="s">
        <v>340</v>
      </c>
      <c r="CR119" s="25"/>
      <c r="CS119" s="25"/>
      <c r="CT119" s="71"/>
      <c r="CU119" s="9" t="s">
        <v>348</v>
      </c>
      <c r="CV119" s="9">
        <v>1</v>
      </c>
      <c r="CW119" s="9">
        <v>4</v>
      </c>
      <c r="CX119" s="72" t="s">
        <v>783</v>
      </c>
      <c r="CY119" s="26"/>
      <c r="CZ119" s="71"/>
      <c r="DA119" s="71"/>
      <c r="DB119" s="76"/>
      <c r="DC119" s="9"/>
      <c r="DD119" s="9" t="s">
        <v>340</v>
      </c>
      <c r="DE119" s="6"/>
      <c r="DF119" s="5"/>
      <c r="DG119" s="5"/>
      <c r="DH119" s="5"/>
      <c r="DI119" s="5" t="s">
        <v>340</v>
      </c>
      <c r="DJ119" s="5"/>
      <c r="DK119" s="5"/>
      <c r="DL119" s="5"/>
      <c r="DM119" s="5"/>
      <c r="DN119" s="5">
        <v>14.5</v>
      </c>
      <c r="DO119" s="5"/>
      <c r="DP119" s="5"/>
      <c r="DQ119" s="5"/>
      <c r="DR119" s="5"/>
      <c r="DS119" s="5"/>
      <c r="DT119" s="5">
        <v>14.5</v>
      </c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>
        <v>14.5</v>
      </c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77">
        <v>14.5</v>
      </c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  <c r="IQ119" s="26"/>
      <c r="IR119" s="26"/>
    </row>
    <row r="120" spans="1:252" ht="12.75">
      <c r="A120" s="23" t="s">
        <v>393</v>
      </c>
      <c r="B120" s="9" t="s">
        <v>346</v>
      </c>
      <c r="C120" s="9" t="s">
        <v>1649</v>
      </c>
      <c r="D120" s="9" t="s">
        <v>1650</v>
      </c>
      <c r="E120" s="63" t="s">
        <v>899</v>
      </c>
      <c r="F120" s="63" t="s">
        <v>899</v>
      </c>
      <c r="G120" s="64">
        <v>535817</v>
      </c>
      <c r="H120" s="64">
        <v>1010528</v>
      </c>
      <c r="I120" s="65" t="s">
        <v>384</v>
      </c>
      <c r="J120" s="65"/>
      <c r="K120" s="65"/>
      <c r="L120" s="60">
        <v>1997</v>
      </c>
      <c r="M120" s="9" t="s">
        <v>344</v>
      </c>
      <c r="N120" s="66"/>
      <c r="O120" s="40">
        <v>106</v>
      </c>
      <c r="P120" s="40">
        <v>4599</v>
      </c>
      <c r="Q120" s="67"/>
      <c r="R120" s="67"/>
      <c r="S120" s="67"/>
      <c r="T120" s="9" t="s">
        <v>340</v>
      </c>
      <c r="U120" s="9"/>
      <c r="V120" s="68"/>
      <c r="W120" s="65" t="s">
        <v>340</v>
      </c>
      <c r="X120" s="65"/>
      <c r="Y120" s="65"/>
      <c r="Z120" s="68"/>
      <c r="AA120" s="69">
        <v>1</v>
      </c>
      <c r="AB120" s="69">
        <v>77.66497461928934</v>
      </c>
      <c r="AC120" s="9">
        <v>2</v>
      </c>
      <c r="AD120" s="69">
        <v>17.162194827169447</v>
      </c>
      <c r="AE120" s="79"/>
      <c r="AF120" s="79" t="s">
        <v>340</v>
      </c>
      <c r="AG120" s="79"/>
      <c r="AH120" s="79"/>
      <c r="AI120" s="20"/>
      <c r="AJ120" s="20"/>
      <c r="AK120" s="20"/>
      <c r="AL120" s="20" t="s">
        <v>1501</v>
      </c>
      <c r="AM120" s="9" t="s">
        <v>340</v>
      </c>
      <c r="AN120" s="9">
        <v>0</v>
      </c>
      <c r="AO120" s="9" t="s">
        <v>340</v>
      </c>
      <c r="AP120" s="9">
        <v>0</v>
      </c>
      <c r="AQ120" s="9">
        <v>0</v>
      </c>
      <c r="AR120" s="80" t="s">
        <v>340</v>
      </c>
      <c r="AS120" s="80" t="s">
        <v>340</v>
      </c>
      <c r="AT120" s="80" t="s">
        <v>340</v>
      </c>
      <c r="AU120" s="80" t="s">
        <v>340</v>
      </c>
      <c r="AV120" s="80" t="s">
        <v>340</v>
      </c>
      <c r="AW120" s="80" t="s">
        <v>340</v>
      </c>
      <c r="AX120" s="80" t="s">
        <v>340</v>
      </c>
      <c r="AY120" s="70">
        <v>77.66497461928934</v>
      </c>
      <c r="AZ120" s="70">
        <v>5.172830553541213</v>
      </c>
      <c r="BA120" s="70">
        <v>0.09668842156151801</v>
      </c>
      <c r="BB120" s="70">
        <v>2.296350012086053</v>
      </c>
      <c r="BC120" s="70">
        <v>3.940053178631859</v>
      </c>
      <c r="BD120" s="70">
        <v>8.629441624365482</v>
      </c>
      <c r="BE120" s="70">
        <v>2.199661590524535</v>
      </c>
      <c r="BF120" s="71" t="s">
        <v>340</v>
      </c>
      <c r="BG120" s="71" t="s">
        <v>340</v>
      </c>
      <c r="BH120" s="71" t="s">
        <v>340</v>
      </c>
      <c r="BI120" s="71" t="s">
        <v>340</v>
      </c>
      <c r="BJ120" s="71"/>
      <c r="BK120" s="71" t="s">
        <v>340</v>
      </c>
      <c r="BL120" s="9">
        <v>2</v>
      </c>
      <c r="BM120" s="9" t="s">
        <v>340</v>
      </c>
      <c r="BN120" s="3" t="s">
        <v>1344</v>
      </c>
      <c r="BO120" s="20" t="s">
        <v>1502</v>
      </c>
      <c r="BP120" s="9"/>
      <c r="BQ120" s="9">
        <v>2</v>
      </c>
      <c r="BR120" s="9">
        <v>2</v>
      </c>
      <c r="BS120" s="9">
        <v>0</v>
      </c>
      <c r="BT120" s="9">
        <v>0</v>
      </c>
      <c r="BU120" s="9">
        <v>1</v>
      </c>
      <c r="BV120" s="9">
        <v>0</v>
      </c>
      <c r="BW120" s="9">
        <v>0</v>
      </c>
      <c r="BX120" s="9">
        <v>11</v>
      </c>
      <c r="BY120" s="9">
        <v>19</v>
      </c>
      <c r="BZ120" s="9">
        <v>2</v>
      </c>
      <c r="CA120" s="9">
        <v>0</v>
      </c>
      <c r="CB120" s="9">
        <v>0</v>
      </c>
      <c r="CC120" s="9" t="s">
        <v>340</v>
      </c>
      <c r="CD120" s="9" t="s">
        <v>340</v>
      </c>
      <c r="CE120" s="9">
        <v>1</v>
      </c>
      <c r="CF120" s="9" t="s">
        <v>340</v>
      </c>
      <c r="CG120" s="9">
        <v>0</v>
      </c>
      <c r="CH120" s="9">
        <v>0</v>
      </c>
      <c r="CI120" s="9">
        <v>0</v>
      </c>
      <c r="CJ120" s="72">
        <v>6235</v>
      </c>
      <c r="CK120" s="72">
        <v>150</v>
      </c>
      <c r="CL120" s="79" t="s">
        <v>837</v>
      </c>
      <c r="CM120" s="22" t="s">
        <v>1500</v>
      </c>
      <c r="CN120" s="9"/>
      <c r="CO120" s="9" t="s">
        <v>340</v>
      </c>
      <c r="CP120" s="81"/>
      <c r="CQ120" s="74" t="s">
        <v>340</v>
      </c>
      <c r="CR120" s="25"/>
      <c r="CS120" s="25"/>
      <c r="CT120" s="71"/>
      <c r="CU120" s="9" t="s">
        <v>348</v>
      </c>
      <c r="CV120" s="9">
        <v>1</v>
      </c>
      <c r="CW120" s="9">
        <v>3</v>
      </c>
      <c r="CX120" s="72" t="s">
        <v>837</v>
      </c>
      <c r="CY120" s="26" t="s">
        <v>1366</v>
      </c>
      <c r="CZ120" s="71"/>
      <c r="DA120" s="71"/>
      <c r="DB120" s="76"/>
      <c r="DC120" s="9" t="s">
        <v>340</v>
      </c>
      <c r="DD120" s="9" t="s">
        <v>340</v>
      </c>
      <c r="DE120" s="6">
        <v>1997</v>
      </c>
      <c r="DF120" s="5">
        <v>806.1</v>
      </c>
      <c r="DG120" s="5"/>
      <c r="DH120" s="5">
        <v>806.1</v>
      </c>
      <c r="DI120" s="5" t="s">
        <v>340</v>
      </c>
      <c r="DJ120" s="5"/>
      <c r="DK120" s="5"/>
      <c r="DL120" s="5"/>
      <c r="DM120" s="5"/>
      <c r="DN120" s="5"/>
      <c r="DO120" s="5"/>
      <c r="DP120" s="5">
        <v>294</v>
      </c>
      <c r="DQ120" s="5">
        <v>1196</v>
      </c>
      <c r="DR120" s="5">
        <v>2114.1</v>
      </c>
      <c r="DS120" s="5"/>
      <c r="DT120" s="5">
        <v>3604.1</v>
      </c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>
        <v>4410.2</v>
      </c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77">
        <v>441.2</v>
      </c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  <c r="IQ120" s="26"/>
      <c r="IR120" s="26"/>
    </row>
    <row r="121" spans="1:252" ht="25.5">
      <c r="A121" s="23" t="s">
        <v>520</v>
      </c>
      <c r="B121" s="9" t="s">
        <v>346</v>
      </c>
      <c r="C121" s="9" t="s">
        <v>1772</v>
      </c>
      <c r="D121" s="9" t="s">
        <v>1962</v>
      </c>
      <c r="E121" s="63" t="s">
        <v>891</v>
      </c>
      <c r="F121" s="63" t="s">
        <v>891</v>
      </c>
      <c r="G121" s="64">
        <v>534933</v>
      </c>
      <c r="H121" s="64">
        <v>1011210</v>
      </c>
      <c r="I121" s="65" t="s">
        <v>497</v>
      </c>
      <c r="J121" s="65"/>
      <c r="K121" s="65"/>
      <c r="L121" s="60"/>
      <c r="M121" s="9" t="s">
        <v>344</v>
      </c>
      <c r="N121" s="66"/>
      <c r="O121" s="40"/>
      <c r="P121" s="40"/>
      <c r="Q121" s="67"/>
      <c r="R121" s="67"/>
      <c r="S121" s="67"/>
      <c r="T121" s="9"/>
      <c r="U121" s="9"/>
      <c r="V121" s="68"/>
      <c r="W121" s="65"/>
      <c r="X121" s="65"/>
      <c r="Y121" s="65" t="s">
        <v>340</v>
      </c>
      <c r="Z121" s="68"/>
      <c r="AA121" s="69"/>
      <c r="AB121" s="69"/>
      <c r="AC121" s="9">
        <v>1</v>
      </c>
      <c r="AD121" s="69"/>
      <c r="AE121" s="25"/>
      <c r="AF121" s="74" t="s">
        <v>340</v>
      </c>
      <c r="AG121" s="74"/>
      <c r="AH121" s="74"/>
      <c r="AI121" s="20"/>
      <c r="AJ121" s="20"/>
      <c r="AK121" s="20"/>
      <c r="AL121" s="20"/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80">
        <v>0</v>
      </c>
      <c r="AS121" s="80">
        <v>0</v>
      </c>
      <c r="AT121" s="80">
        <v>0</v>
      </c>
      <c r="AU121" s="80">
        <v>0</v>
      </c>
      <c r="AV121" s="80">
        <v>0</v>
      </c>
      <c r="AW121" s="80">
        <v>0</v>
      </c>
      <c r="AX121" s="80">
        <v>0</v>
      </c>
      <c r="AY121" s="70">
        <v>0</v>
      </c>
      <c r="AZ121" s="70">
        <v>0</v>
      </c>
      <c r="BA121" s="70">
        <v>0</v>
      </c>
      <c r="BB121" s="70">
        <v>0</v>
      </c>
      <c r="BC121" s="70">
        <v>0</v>
      </c>
      <c r="BD121" s="70">
        <v>0</v>
      </c>
      <c r="BE121" s="70">
        <v>0</v>
      </c>
      <c r="BF121" s="71"/>
      <c r="BG121" s="71"/>
      <c r="BH121" s="71"/>
      <c r="BI121" s="71"/>
      <c r="BJ121" s="71"/>
      <c r="BK121" s="71"/>
      <c r="BL121" s="84"/>
      <c r="BM121" s="9" t="s">
        <v>340</v>
      </c>
      <c r="BN121" s="3" t="s">
        <v>1344</v>
      </c>
      <c r="BO121" s="20" t="s">
        <v>1502</v>
      </c>
      <c r="BP121" s="9"/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 t="s">
        <v>340</v>
      </c>
      <c r="CD121" s="9" t="s">
        <v>340</v>
      </c>
      <c r="CE121" s="9">
        <v>2</v>
      </c>
      <c r="CF121" s="9">
        <v>0</v>
      </c>
      <c r="CG121" s="9" t="s">
        <v>340</v>
      </c>
      <c r="CH121" s="9">
        <v>0</v>
      </c>
      <c r="CI121" s="9">
        <v>0</v>
      </c>
      <c r="CJ121" s="72">
        <v>3648</v>
      </c>
      <c r="CK121" s="72">
        <v>196</v>
      </c>
      <c r="CL121" s="24" t="s">
        <v>838</v>
      </c>
      <c r="CM121" s="21" t="s">
        <v>1963</v>
      </c>
      <c r="CN121" s="9"/>
      <c r="CO121" s="9"/>
      <c r="CP121" s="73"/>
      <c r="CQ121" s="74" t="s">
        <v>340</v>
      </c>
      <c r="CR121" s="25"/>
      <c r="CS121" s="25"/>
      <c r="CT121" s="71"/>
      <c r="CU121" s="9" t="s">
        <v>348</v>
      </c>
      <c r="CV121" s="9">
        <v>1</v>
      </c>
      <c r="CW121" s="9">
        <v>4</v>
      </c>
      <c r="CX121" s="75" t="s">
        <v>838</v>
      </c>
      <c r="CY121" s="26"/>
      <c r="CZ121" s="71"/>
      <c r="DA121" s="71"/>
      <c r="DB121" s="76"/>
      <c r="DC121" s="9"/>
      <c r="DD121" s="9"/>
      <c r="DE121" s="6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77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</row>
    <row r="122" spans="1:252" ht="25.5">
      <c r="A122" s="23" t="s">
        <v>519</v>
      </c>
      <c r="B122" s="9" t="s">
        <v>346</v>
      </c>
      <c r="C122" s="9" t="s">
        <v>33</v>
      </c>
      <c r="D122" s="9" t="s">
        <v>34</v>
      </c>
      <c r="E122" s="63" t="s">
        <v>891</v>
      </c>
      <c r="F122" s="63" t="s">
        <v>891</v>
      </c>
      <c r="G122" s="64">
        <v>551908</v>
      </c>
      <c r="H122" s="64">
        <v>974228</v>
      </c>
      <c r="I122" s="65" t="s">
        <v>497</v>
      </c>
      <c r="J122" s="65"/>
      <c r="K122" s="65"/>
      <c r="L122" s="6"/>
      <c r="M122" s="9" t="s">
        <v>344</v>
      </c>
      <c r="N122" s="66"/>
      <c r="O122" s="40"/>
      <c r="P122" s="40">
        <v>5</v>
      </c>
      <c r="Q122" s="67"/>
      <c r="R122" s="67"/>
      <c r="S122" s="67"/>
      <c r="T122" s="9"/>
      <c r="U122" s="9"/>
      <c r="V122" s="68"/>
      <c r="W122" s="65"/>
      <c r="X122" s="65"/>
      <c r="Y122" s="65"/>
      <c r="Z122" s="68" t="s">
        <v>340</v>
      </c>
      <c r="AA122" s="69">
        <v>1</v>
      </c>
      <c r="AB122" s="69">
        <v>66.66666666666666</v>
      </c>
      <c r="AC122" s="9">
        <v>2</v>
      </c>
      <c r="AD122" s="69">
        <v>33.33333333333333</v>
      </c>
      <c r="AE122" s="24"/>
      <c r="AF122" s="25" t="s">
        <v>340</v>
      </c>
      <c r="AG122" s="25"/>
      <c r="AH122" s="25"/>
      <c r="AI122" s="20"/>
      <c r="AJ122" s="20"/>
      <c r="AK122" s="20"/>
      <c r="AL122" s="20"/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 t="s">
        <v>340</v>
      </c>
      <c r="AS122" s="9">
        <v>0</v>
      </c>
      <c r="AT122" s="9">
        <v>0</v>
      </c>
      <c r="AU122" s="9">
        <v>0</v>
      </c>
      <c r="AV122" s="9">
        <v>0</v>
      </c>
      <c r="AW122" s="9" t="s">
        <v>340</v>
      </c>
      <c r="AX122" s="9">
        <v>0</v>
      </c>
      <c r="AY122" s="70">
        <v>66.66666666666666</v>
      </c>
      <c r="AZ122" s="70">
        <v>0</v>
      </c>
      <c r="BA122" s="70">
        <v>0</v>
      </c>
      <c r="BB122" s="70">
        <v>0</v>
      </c>
      <c r="BC122" s="70">
        <v>0</v>
      </c>
      <c r="BD122" s="70">
        <v>33.33333333333333</v>
      </c>
      <c r="BE122" s="70">
        <v>0</v>
      </c>
      <c r="BF122" s="71" t="s">
        <v>340</v>
      </c>
      <c r="BG122" s="71"/>
      <c r="BH122" s="71"/>
      <c r="BI122" s="71"/>
      <c r="BJ122" s="71"/>
      <c r="BK122" s="71"/>
      <c r="BL122" s="9"/>
      <c r="BM122" s="9" t="s">
        <v>340</v>
      </c>
      <c r="BO122" s="20"/>
      <c r="BP122" s="9"/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 t="s">
        <v>340</v>
      </c>
      <c r="CD122" s="9" t="s">
        <v>340</v>
      </c>
      <c r="CE122" s="9">
        <v>1</v>
      </c>
      <c r="CF122" s="9">
        <v>0</v>
      </c>
      <c r="CG122" s="9" t="s">
        <v>340</v>
      </c>
      <c r="CH122" s="9">
        <v>0</v>
      </c>
      <c r="CI122" s="9">
        <v>0</v>
      </c>
      <c r="CJ122" s="72">
        <v>2220</v>
      </c>
      <c r="CK122" s="72">
        <v>75</v>
      </c>
      <c r="CL122" s="24" t="s">
        <v>812</v>
      </c>
      <c r="CM122" s="21" t="s">
        <v>1774</v>
      </c>
      <c r="CN122" s="9"/>
      <c r="CO122" s="9"/>
      <c r="CP122" s="73"/>
      <c r="CQ122" s="74" t="s">
        <v>340</v>
      </c>
      <c r="CR122" s="25"/>
      <c r="CS122" s="25"/>
      <c r="CT122" s="71"/>
      <c r="CU122" s="9" t="s">
        <v>348</v>
      </c>
      <c r="CV122" s="9">
        <v>4</v>
      </c>
      <c r="CW122" s="9">
        <v>4</v>
      </c>
      <c r="CX122" s="75" t="s">
        <v>812</v>
      </c>
      <c r="CY122" s="26" t="s">
        <v>1422</v>
      </c>
      <c r="CZ122" s="71"/>
      <c r="DA122" s="71"/>
      <c r="DB122" s="76"/>
      <c r="DC122" s="9"/>
      <c r="DD122" s="9"/>
      <c r="DE122" s="6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77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</row>
    <row r="123" spans="1:252" ht="12.75">
      <c r="A123" s="23" t="s">
        <v>392</v>
      </c>
      <c r="B123" s="9" t="s">
        <v>346</v>
      </c>
      <c r="C123" s="9" t="s">
        <v>1693</v>
      </c>
      <c r="D123" s="9" t="s">
        <v>1694</v>
      </c>
      <c r="E123" s="63" t="s">
        <v>968</v>
      </c>
      <c r="F123" s="63" t="s">
        <v>968</v>
      </c>
      <c r="G123" s="64">
        <v>554804</v>
      </c>
      <c r="H123" s="64">
        <v>975151</v>
      </c>
      <c r="I123" s="65" t="s">
        <v>384</v>
      </c>
      <c r="J123" s="65"/>
      <c r="K123" s="65"/>
      <c r="L123" s="60">
        <v>2000</v>
      </c>
      <c r="M123" s="9" t="s">
        <v>344</v>
      </c>
      <c r="N123" s="66"/>
      <c r="O123" s="40">
        <v>1709</v>
      </c>
      <c r="P123" s="40">
        <v>34296</v>
      </c>
      <c r="Q123" s="67"/>
      <c r="R123" s="67"/>
      <c r="S123" s="67"/>
      <c r="T123" s="9" t="s">
        <v>340</v>
      </c>
      <c r="U123" s="9"/>
      <c r="V123" s="68" t="s">
        <v>340</v>
      </c>
      <c r="W123" s="65" t="s">
        <v>340</v>
      </c>
      <c r="X123" s="65" t="s">
        <v>340</v>
      </c>
      <c r="Y123" s="65" t="s">
        <v>340</v>
      </c>
      <c r="Z123" s="68"/>
      <c r="AA123" s="69">
        <v>1</v>
      </c>
      <c r="AB123" s="69">
        <v>80.80541633693836</v>
      </c>
      <c r="AC123" s="9">
        <v>2</v>
      </c>
      <c r="AD123" s="69">
        <v>12.283478413787039</v>
      </c>
      <c r="AE123" s="79"/>
      <c r="AF123" s="79" t="s">
        <v>340</v>
      </c>
      <c r="AG123" s="79"/>
      <c r="AH123" s="79"/>
      <c r="AI123" s="20"/>
      <c r="AJ123" s="20"/>
      <c r="AK123" s="20" t="s">
        <v>1501</v>
      </c>
      <c r="AL123" s="20"/>
      <c r="AM123" s="9" t="s">
        <v>340</v>
      </c>
      <c r="AN123" s="9">
        <v>0</v>
      </c>
      <c r="AO123" s="9" t="s">
        <v>340</v>
      </c>
      <c r="AP123" s="9">
        <v>0</v>
      </c>
      <c r="AQ123" s="9">
        <v>0</v>
      </c>
      <c r="AR123" s="80" t="s">
        <v>340</v>
      </c>
      <c r="AS123" s="80" t="s">
        <v>340</v>
      </c>
      <c r="AT123" s="80">
        <v>0</v>
      </c>
      <c r="AU123" s="80" t="s">
        <v>340</v>
      </c>
      <c r="AV123" s="80" t="s">
        <v>340</v>
      </c>
      <c r="AW123" s="80" t="s">
        <v>340</v>
      </c>
      <c r="AX123" s="80" t="s">
        <v>340</v>
      </c>
      <c r="AY123" s="70">
        <v>80.80541633693836</v>
      </c>
      <c r="AZ123" s="70">
        <v>6.9111052492745975</v>
      </c>
      <c r="BA123" s="70">
        <v>0</v>
      </c>
      <c r="BB123" s="70">
        <v>0.540754418359272</v>
      </c>
      <c r="BC123" s="70">
        <v>1.670623406313198</v>
      </c>
      <c r="BD123" s="70">
        <v>8.814736656994636</v>
      </c>
      <c r="BE123" s="70">
        <v>1.2573639321199332</v>
      </c>
      <c r="BF123" s="71" t="s">
        <v>340</v>
      </c>
      <c r="BG123" s="71" t="s">
        <v>340</v>
      </c>
      <c r="BH123" s="71" t="s">
        <v>340</v>
      </c>
      <c r="BI123" s="71" t="s">
        <v>340</v>
      </c>
      <c r="BJ123" s="71" t="s">
        <v>340</v>
      </c>
      <c r="BK123" s="71" t="s">
        <v>340</v>
      </c>
      <c r="BL123" s="9">
        <v>5</v>
      </c>
      <c r="BM123" s="9" t="s">
        <v>340</v>
      </c>
      <c r="BN123" s="3" t="s">
        <v>1256</v>
      </c>
      <c r="BO123" s="20" t="s">
        <v>1501</v>
      </c>
      <c r="BP123" s="9"/>
      <c r="BQ123" s="9">
        <v>7</v>
      </c>
      <c r="BR123" s="9">
        <v>5</v>
      </c>
      <c r="BS123" s="9">
        <v>2</v>
      </c>
      <c r="BT123" s="9">
        <v>0</v>
      </c>
      <c r="BU123" s="9">
        <v>0</v>
      </c>
      <c r="BV123" s="9">
        <v>0</v>
      </c>
      <c r="BW123" s="9">
        <v>0</v>
      </c>
      <c r="BX123" s="9">
        <v>19</v>
      </c>
      <c r="BY123" s="9">
        <v>5</v>
      </c>
      <c r="BZ123" s="9">
        <v>3</v>
      </c>
      <c r="CA123" s="9">
        <v>0</v>
      </c>
      <c r="CB123" s="9">
        <v>0</v>
      </c>
      <c r="CC123" s="9" t="s">
        <v>340</v>
      </c>
      <c r="CD123" s="9" t="s">
        <v>340</v>
      </c>
      <c r="CE123" s="9">
        <v>2</v>
      </c>
      <c r="CF123" s="9" t="s">
        <v>340</v>
      </c>
      <c r="CG123" s="9" t="s">
        <v>340</v>
      </c>
      <c r="CH123" s="9">
        <v>0</v>
      </c>
      <c r="CI123" s="9">
        <v>0</v>
      </c>
      <c r="CJ123" s="72">
        <v>5800</v>
      </c>
      <c r="CK123" s="72">
        <v>150</v>
      </c>
      <c r="CL123" s="79" t="s">
        <v>747</v>
      </c>
      <c r="CM123" s="22" t="s">
        <v>1500</v>
      </c>
      <c r="CN123" s="9" t="s">
        <v>340</v>
      </c>
      <c r="CO123" s="9"/>
      <c r="CP123" s="81" t="s">
        <v>340</v>
      </c>
      <c r="CQ123" s="74" t="s">
        <v>340</v>
      </c>
      <c r="CR123" s="25"/>
      <c r="CS123" s="25"/>
      <c r="CT123" s="71"/>
      <c r="CU123" s="9" t="s">
        <v>1545</v>
      </c>
      <c r="CV123" s="9">
        <v>1</v>
      </c>
      <c r="CW123" s="9">
        <v>3</v>
      </c>
      <c r="CX123" s="72" t="s">
        <v>747</v>
      </c>
      <c r="CY123" s="26" t="s">
        <v>1366</v>
      </c>
      <c r="CZ123" s="71"/>
      <c r="DA123" s="71"/>
      <c r="DB123" s="76">
        <v>10</v>
      </c>
      <c r="DC123" s="9" t="s">
        <v>340</v>
      </c>
      <c r="DD123" s="9" t="s">
        <v>340</v>
      </c>
      <c r="DE123" s="6">
        <v>2000</v>
      </c>
      <c r="DF123" s="5">
        <v>434.578</v>
      </c>
      <c r="DG123" s="5">
        <v>3627.8</v>
      </c>
      <c r="DH123" s="5">
        <v>4062.378</v>
      </c>
      <c r="DI123" s="5" t="s">
        <v>340</v>
      </c>
      <c r="DJ123" s="5"/>
      <c r="DK123" s="5"/>
      <c r="DL123" s="5"/>
      <c r="DM123" s="5"/>
      <c r="DN123" s="5"/>
      <c r="DO123" s="5">
        <v>127.5</v>
      </c>
      <c r="DP123" s="5"/>
      <c r="DQ123" s="5">
        <v>1609.3</v>
      </c>
      <c r="DR123" s="5"/>
      <c r="DS123" s="5"/>
      <c r="DT123" s="5">
        <v>1736.8</v>
      </c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>
        <v>5799.178</v>
      </c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 t="s">
        <v>340</v>
      </c>
      <c r="EU123" s="5"/>
      <c r="EV123" s="5"/>
      <c r="EW123" s="5"/>
      <c r="EX123" s="5"/>
      <c r="EY123" s="5"/>
      <c r="EZ123" s="5"/>
      <c r="FA123" s="5"/>
      <c r="FB123" s="5"/>
      <c r="FC123" s="5"/>
      <c r="FD123" s="77">
        <v>5799.178</v>
      </c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</row>
    <row r="124" spans="1:252" ht="25.5">
      <c r="A124" s="23" t="s">
        <v>345</v>
      </c>
      <c r="B124" s="9" t="s">
        <v>346</v>
      </c>
      <c r="C124" s="9" t="s">
        <v>1521</v>
      </c>
      <c r="D124" s="9" t="s">
        <v>1522</v>
      </c>
      <c r="E124" s="63" t="s">
        <v>862</v>
      </c>
      <c r="F124" s="63" t="s">
        <v>1523</v>
      </c>
      <c r="G124" s="64">
        <v>495436</v>
      </c>
      <c r="H124" s="64">
        <v>971404</v>
      </c>
      <c r="I124" s="65" t="s">
        <v>347</v>
      </c>
      <c r="J124" s="65" t="s">
        <v>340</v>
      </c>
      <c r="K124" s="65">
        <v>1</v>
      </c>
      <c r="L124" s="6"/>
      <c r="M124" s="9" t="s">
        <v>348</v>
      </c>
      <c r="N124" s="66">
        <v>2612477</v>
      </c>
      <c r="O124" s="40">
        <v>18445</v>
      </c>
      <c r="P124" s="40">
        <v>133266</v>
      </c>
      <c r="Q124" s="67"/>
      <c r="R124" s="67">
        <v>1</v>
      </c>
      <c r="S124" s="67">
        <v>4</v>
      </c>
      <c r="T124" s="9" t="s">
        <v>340</v>
      </c>
      <c r="U124" s="9" t="s">
        <v>340</v>
      </c>
      <c r="V124" s="68" t="s">
        <v>340</v>
      </c>
      <c r="W124" s="65"/>
      <c r="X124" s="65" t="s">
        <v>340</v>
      </c>
      <c r="Y124" s="65" t="s">
        <v>340</v>
      </c>
      <c r="Z124" s="68"/>
      <c r="AA124" s="69">
        <v>1</v>
      </c>
      <c r="AB124" s="69">
        <v>76.93249759740094</v>
      </c>
      <c r="AC124" s="9">
        <v>3</v>
      </c>
      <c r="AD124" s="69">
        <v>18.015665796344646</v>
      </c>
      <c r="AE124" s="25">
        <v>2</v>
      </c>
      <c r="AF124" s="25" t="s">
        <v>340</v>
      </c>
      <c r="AG124" s="25"/>
      <c r="AH124" s="25"/>
      <c r="AI124" s="20"/>
      <c r="AJ124" s="20"/>
      <c r="AK124" s="20" t="s">
        <v>1501</v>
      </c>
      <c r="AL124" s="20"/>
      <c r="AM124" s="9" t="s">
        <v>340</v>
      </c>
      <c r="AN124" s="9" t="s">
        <v>340</v>
      </c>
      <c r="AO124" s="9" t="s">
        <v>340</v>
      </c>
      <c r="AP124" s="9" t="s">
        <v>340</v>
      </c>
      <c r="AQ124" s="9" t="s">
        <v>340</v>
      </c>
      <c r="AR124" s="9" t="s">
        <v>340</v>
      </c>
      <c r="AS124" s="9" t="s">
        <v>340</v>
      </c>
      <c r="AT124" s="9" t="s">
        <v>340</v>
      </c>
      <c r="AU124" s="9" t="s">
        <v>340</v>
      </c>
      <c r="AV124" s="9" t="s">
        <v>340</v>
      </c>
      <c r="AW124" s="9" t="s">
        <v>340</v>
      </c>
      <c r="AX124" s="9" t="s">
        <v>340</v>
      </c>
      <c r="AY124" s="78">
        <v>76.93249759740094</v>
      </c>
      <c r="AZ124" s="78">
        <v>5.051836606254412</v>
      </c>
      <c r="BA124" s="78">
        <v>0.034019101725618936</v>
      </c>
      <c r="BB124" s="78">
        <v>5.585086025803489</v>
      </c>
      <c r="BC124" s="78">
        <v>3.3976577848461913</v>
      </c>
      <c r="BD124" s="78">
        <v>3.307507165273301</v>
      </c>
      <c r="BE124" s="78">
        <v>5.6913957186960475</v>
      </c>
      <c r="BF124" s="71" t="s">
        <v>340</v>
      </c>
      <c r="BG124" s="71" t="s">
        <v>340</v>
      </c>
      <c r="BH124" s="71" t="s">
        <v>340</v>
      </c>
      <c r="BI124" s="71" t="s">
        <v>340</v>
      </c>
      <c r="BJ124" s="71" t="s">
        <v>340</v>
      </c>
      <c r="BK124" s="71" t="s">
        <v>340</v>
      </c>
      <c r="BL124" s="9">
        <v>3</v>
      </c>
      <c r="BM124" s="9" t="s">
        <v>340</v>
      </c>
      <c r="BN124" s="3" t="s">
        <v>1276</v>
      </c>
      <c r="BO124" s="20" t="s">
        <v>1501</v>
      </c>
      <c r="BP124" s="9"/>
      <c r="BQ124" s="9">
        <v>3</v>
      </c>
      <c r="BR124" s="9">
        <v>3</v>
      </c>
      <c r="BS124" s="9">
        <v>0</v>
      </c>
      <c r="BT124" s="9">
        <v>0</v>
      </c>
      <c r="BU124" s="9">
        <v>1</v>
      </c>
      <c r="BV124" s="9">
        <v>0</v>
      </c>
      <c r="BW124" s="9">
        <v>0</v>
      </c>
      <c r="BX124" s="9">
        <v>6</v>
      </c>
      <c r="BY124" s="9">
        <v>12</v>
      </c>
      <c r="BZ124" s="9">
        <v>8</v>
      </c>
      <c r="CA124" s="9">
        <v>4</v>
      </c>
      <c r="CB124" s="9">
        <v>1</v>
      </c>
      <c r="CC124" s="9" t="s">
        <v>340</v>
      </c>
      <c r="CD124" s="9" t="s">
        <v>340</v>
      </c>
      <c r="CE124" s="9">
        <v>3</v>
      </c>
      <c r="CF124" s="9" t="s">
        <v>340</v>
      </c>
      <c r="CG124" s="9">
        <v>0</v>
      </c>
      <c r="CH124" s="9">
        <v>0</v>
      </c>
      <c r="CI124" s="9" t="s">
        <v>340</v>
      </c>
      <c r="CJ124" s="72">
        <v>11000</v>
      </c>
      <c r="CK124" s="72">
        <v>200</v>
      </c>
      <c r="CL124" s="79" t="s">
        <v>774</v>
      </c>
      <c r="CM124" s="22" t="s">
        <v>1524</v>
      </c>
      <c r="CN124" s="9" t="s">
        <v>340</v>
      </c>
      <c r="CO124" s="9"/>
      <c r="CP124" s="73"/>
      <c r="CQ124" s="74" t="s">
        <v>340</v>
      </c>
      <c r="CR124" s="25"/>
      <c r="CS124" s="25"/>
      <c r="CT124" s="71"/>
      <c r="CU124" s="9" t="s">
        <v>1499</v>
      </c>
      <c r="CV124" s="9">
        <v>1</v>
      </c>
      <c r="CW124" s="9">
        <v>1</v>
      </c>
      <c r="CX124" s="75" t="s">
        <v>774</v>
      </c>
      <c r="CY124" s="26" t="s">
        <v>1361</v>
      </c>
      <c r="CZ124" s="71"/>
      <c r="DA124" s="71"/>
      <c r="DB124" s="76">
        <v>15</v>
      </c>
      <c r="DC124" s="9"/>
      <c r="DD124" s="9" t="s">
        <v>340</v>
      </c>
      <c r="DE124" s="6"/>
      <c r="DF124" s="5"/>
      <c r="DG124" s="5"/>
      <c r="DH124" s="5"/>
      <c r="DI124" s="5" t="s">
        <v>340</v>
      </c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77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  <c r="IQ124" s="26"/>
      <c r="IR124" s="26"/>
    </row>
    <row r="125" spans="1:252" ht="25.5" customHeight="1">
      <c r="A125" s="111" t="s">
        <v>496</v>
      </c>
      <c r="B125" s="112" t="s">
        <v>346</v>
      </c>
      <c r="C125" s="112" t="s">
        <v>41</v>
      </c>
      <c r="D125" s="112" t="s">
        <v>42</v>
      </c>
      <c r="E125" s="113" t="s">
        <v>891</v>
      </c>
      <c r="F125" s="113" t="s">
        <v>891</v>
      </c>
      <c r="G125" s="114">
        <v>560522</v>
      </c>
      <c r="H125" s="114">
        <v>960521</v>
      </c>
      <c r="I125" s="115" t="s">
        <v>497</v>
      </c>
      <c r="J125" s="115"/>
      <c r="K125" s="115"/>
      <c r="L125" s="116"/>
      <c r="M125" s="112" t="s">
        <v>344</v>
      </c>
      <c r="N125" s="117"/>
      <c r="O125" s="118"/>
      <c r="P125" s="118">
        <f>819+826</f>
        <v>1645</v>
      </c>
      <c r="Q125" s="119"/>
      <c r="R125" s="119"/>
      <c r="S125" s="119"/>
      <c r="T125" s="115" t="s">
        <v>340</v>
      </c>
      <c r="U125" s="115"/>
      <c r="V125" s="120"/>
      <c r="W125" s="115"/>
      <c r="X125" s="115"/>
      <c r="Y125" s="115"/>
      <c r="Z125" s="120" t="s">
        <v>340</v>
      </c>
      <c r="AA125" s="121">
        <v>1</v>
      </c>
      <c r="AB125" s="121">
        <v>93.04029304029304</v>
      </c>
      <c r="AC125" s="112">
        <v>2</v>
      </c>
      <c r="AD125" s="121">
        <v>2.808302808302808</v>
      </c>
      <c r="AE125" s="122"/>
      <c r="AF125" s="122" t="s">
        <v>340</v>
      </c>
      <c r="AG125" s="122"/>
      <c r="AH125" s="122"/>
      <c r="AI125" s="123"/>
      <c r="AJ125" s="123"/>
      <c r="AK125" s="123"/>
      <c r="AL125" s="123"/>
      <c r="AM125" s="112" t="s">
        <v>340</v>
      </c>
      <c r="AN125" s="112">
        <v>0</v>
      </c>
      <c r="AO125" s="112" t="s">
        <v>340</v>
      </c>
      <c r="AP125" s="112">
        <v>0</v>
      </c>
      <c r="AQ125" s="112">
        <v>0</v>
      </c>
      <c r="AR125" s="124" t="s">
        <v>340</v>
      </c>
      <c r="AS125" s="124" t="s">
        <v>340</v>
      </c>
      <c r="AT125" s="124">
        <v>0</v>
      </c>
      <c r="AU125" s="124">
        <v>0</v>
      </c>
      <c r="AV125" s="124" t="s">
        <v>340</v>
      </c>
      <c r="AW125" s="124" t="s">
        <v>340</v>
      </c>
      <c r="AX125" s="124">
        <v>0</v>
      </c>
      <c r="AY125" s="125">
        <v>93.04029304029304</v>
      </c>
      <c r="AZ125" s="125">
        <v>4.151404151404151</v>
      </c>
      <c r="BA125" s="125">
        <v>0</v>
      </c>
      <c r="BB125" s="125">
        <v>0</v>
      </c>
      <c r="BC125" s="125">
        <v>1.3431013431013432</v>
      </c>
      <c r="BD125" s="125">
        <v>1.465201465201465</v>
      </c>
      <c r="BE125" s="125">
        <v>0</v>
      </c>
      <c r="BF125" s="126" t="s">
        <v>340</v>
      </c>
      <c r="BG125" s="126" t="s">
        <v>340</v>
      </c>
      <c r="BH125" s="126" t="s">
        <v>340</v>
      </c>
      <c r="BI125" s="126" t="s">
        <v>340</v>
      </c>
      <c r="BJ125" s="126"/>
      <c r="BK125" s="126"/>
      <c r="BL125" s="112">
        <v>7</v>
      </c>
      <c r="BM125" s="112" t="s">
        <v>340</v>
      </c>
      <c r="BN125" s="127" t="s">
        <v>1358</v>
      </c>
      <c r="BO125" s="123" t="s">
        <v>1501</v>
      </c>
      <c r="BP125" s="112"/>
      <c r="BQ125" s="112">
        <v>9</v>
      </c>
      <c r="BR125" s="112">
        <v>7</v>
      </c>
      <c r="BS125" s="112">
        <v>2</v>
      </c>
      <c r="BT125" s="112">
        <v>0</v>
      </c>
      <c r="BU125" s="112">
        <v>2</v>
      </c>
      <c r="BV125" s="112">
        <v>0</v>
      </c>
      <c r="BW125" s="112">
        <v>0</v>
      </c>
      <c r="BX125" s="112">
        <v>13</v>
      </c>
      <c r="BY125" s="112">
        <v>8</v>
      </c>
      <c r="BZ125" s="112">
        <v>4</v>
      </c>
      <c r="CA125" s="112">
        <v>0</v>
      </c>
      <c r="CB125" s="112">
        <v>0</v>
      </c>
      <c r="CC125" s="112" t="s">
        <v>340</v>
      </c>
      <c r="CD125" s="112" t="s">
        <v>340</v>
      </c>
      <c r="CE125" s="112">
        <v>1</v>
      </c>
      <c r="CF125" s="112">
        <v>0</v>
      </c>
      <c r="CG125" s="112" t="s">
        <v>340</v>
      </c>
      <c r="CH125" s="112">
        <v>0</v>
      </c>
      <c r="CI125" s="112">
        <v>0</v>
      </c>
      <c r="CJ125" s="128">
        <v>3398</v>
      </c>
      <c r="CK125" s="128">
        <v>85</v>
      </c>
      <c r="CL125" s="129">
        <v>0</v>
      </c>
      <c r="CM125" s="130" t="s">
        <v>1685</v>
      </c>
      <c r="CN125" s="112"/>
      <c r="CO125" s="112"/>
      <c r="CP125" s="131"/>
      <c r="CQ125" s="132" t="s">
        <v>340</v>
      </c>
      <c r="CR125" s="133"/>
      <c r="CS125" s="133"/>
      <c r="CT125" s="126"/>
      <c r="CU125" s="112" t="s">
        <v>348</v>
      </c>
      <c r="CV125" s="112">
        <v>4</v>
      </c>
      <c r="CW125" s="112">
        <v>4</v>
      </c>
      <c r="CX125" s="128"/>
      <c r="CY125" s="134" t="s">
        <v>1368</v>
      </c>
      <c r="CZ125" s="126"/>
      <c r="DA125" s="126"/>
      <c r="DB125" s="135"/>
      <c r="DC125" s="112"/>
      <c r="DD125" s="112" t="s">
        <v>340</v>
      </c>
      <c r="DE125" s="136"/>
      <c r="DF125" s="137"/>
      <c r="DG125" s="137"/>
      <c r="DH125" s="137"/>
      <c r="DI125" s="137" t="s">
        <v>340</v>
      </c>
      <c r="DJ125" s="137"/>
      <c r="DK125" s="137"/>
      <c r="DL125" s="137"/>
      <c r="DM125" s="137"/>
      <c r="DN125" s="137">
        <v>14.5</v>
      </c>
      <c r="DO125" s="137"/>
      <c r="DP125" s="137"/>
      <c r="DQ125" s="137"/>
      <c r="DR125" s="137"/>
      <c r="DS125" s="137"/>
      <c r="DT125" s="137">
        <v>14.5</v>
      </c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>
        <v>14.5</v>
      </c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8">
        <v>14.5</v>
      </c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  <c r="IP125" s="26"/>
      <c r="IQ125" s="26"/>
      <c r="IR125" s="26"/>
    </row>
    <row r="126" spans="1:252" ht="25.5">
      <c r="A126" s="23" t="s">
        <v>705</v>
      </c>
      <c r="B126" s="9" t="s">
        <v>353</v>
      </c>
      <c r="C126" s="9" t="s">
        <v>48</v>
      </c>
      <c r="D126" s="9" t="s">
        <v>49</v>
      </c>
      <c r="E126" s="63" t="s">
        <v>1882</v>
      </c>
      <c r="F126" s="63" t="s">
        <v>1047</v>
      </c>
      <c r="G126" s="64">
        <v>535057</v>
      </c>
      <c r="H126" s="64">
        <v>893446</v>
      </c>
      <c r="I126" s="65" t="s">
        <v>497</v>
      </c>
      <c r="J126" s="65"/>
      <c r="K126" s="65"/>
      <c r="L126" s="6"/>
      <c r="M126" s="9" t="s">
        <v>344</v>
      </c>
      <c r="N126" s="66"/>
      <c r="O126" s="40"/>
      <c r="P126" s="40">
        <f>245+123</f>
        <v>368</v>
      </c>
      <c r="Q126" s="67"/>
      <c r="R126" s="67"/>
      <c r="S126" s="67"/>
      <c r="T126" s="65" t="s">
        <v>340</v>
      </c>
      <c r="U126" s="65"/>
      <c r="V126" s="68"/>
      <c r="W126" s="65"/>
      <c r="X126" s="65"/>
      <c r="Y126" s="65"/>
      <c r="Z126" s="68" t="s">
        <v>340</v>
      </c>
      <c r="AA126" s="69">
        <v>2</v>
      </c>
      <c r="AB126" s="69">
        <v>55.28455284552846</v>
      </c>
      <c r="AC126" s="9">
        <v>1</v>
      </c>
      <c r="AD126" s="69">
        <v>38.21138211382114</v>
      </c>
      <c r="AE126" s="79"/>
      <c r="AF126" s="79"/>
      <c r="AG126" s="79"/>
      <c r="AH126" s="79"/>
      <c r="AI126" s="20"/>
      <c r="AJ126" s="20"/>
      <c r="AK126" s="20"/>
      <c r="AL126" s="20"/>
      <c r="AM126" s="9" t="s">
        <v>340</v>
      </c>
      <c r="AN126" s="9">
        <v>0</v>
      </c>
      <c r="AO126" s="9" t="s">
        <v>340</v>
      </c>
      <c r="AP126" s="9">
        <v>0</v>
      </c>
      <c r="AQ126" s="9">
        <v>0</v>
      </c>
      <c r="AR126" s="80" t="s">
        <v>340</v>
      </c>
      <c r="AS126" s="80" t="s">
        <v>340</v>
      </c>
      <c r="AT126" s="80">
        <v>0</v>
      </c>
      <c r="AU126" s="80" t="s">
        <v>340</v>
      </c>
      <c r="AV126" s="80" t="s">
        <v>340</v>
      </c>
      <c r="AW126" s="80" t="s">
        <v>340</v>
      </c>
      <c r="AX126" s="80" t="s">
        <v>340</v>
      </c>
      <c r="AY126" s="70">
        <v>6.504065040650407</v>
      </c>
      <c r="AZ126" s="70">
        <v>55.28455284552846</v>
      </c>
      <c r="BA126" s="70">
        <v>0</v>
      </c>
      <c r="BB126" s="70">
        <v>3.2520325203252036</v>
      </c>
      <c r="BC126" s="70">
        <v>31.70731707317073</v>
      </c>
      <c r="BD126" s="70">
        <v>0.8130081300813009</v>
      </c>
      <c r="BE126" s="70">
        <v>2.4390243902439024</v>
      </c>
      <c r="BF126" s="71" t="s">
        <v>340</v>
      </c>
      <c r="BG126" s="71" t="s">
        <v>340</v>
      </c>
      <c r="BH126" s="71" t="s">
        <v>340</v>
      </c>
      <c r="BI126" s="71" t="s">
        <v>340</v>
      </c>
      <c r="BJ126" s="71"/>
      <c r="BK126" s="71" t="s">
        <v>340</v>
      </c>
      <c r="BL126" s="9">
        <v>11</v>
      </c>
      <c r="BM126" s="9" t="s">
        <v>695</v>
      </c>
      <c r="BN126" s="3" t="s">
        <v>1153</v>
      </c>
      <c r="BO126" s="20" t="s">
        <v>1501</v>
      </c>
      <c r="BP126" s="9"/>
      <c r="BQ126" s="9">
        <v>11</v>
      </c>
      <c r="BR126" s="9">
        <v>11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13</v>
      </c>
      <c r="BY126" s="9">
        <v>9</v>
      </c>
      <c r="BZ126" s="9">
        <v>11</v>
      </c>
      <c r="CA126" s="9">
        <v>6</v>
      </c>
      <c r="CB126" s="9">
        <v>29</v>
      </c>
      <c r="CC126" s="9" t="s">
        <v>695</v>
      </c>
      <c r="CD126" s="9" t="s">
        <v>695</v>
      </c>
      <c r="CE126" s="9">
        <v>1</v>
      </c>
      <c r="CF126" s="9">
        <v>0</v>
      </c>
      <c r="CG126" s="9" t="s">
        <v>340</v>
      </c>
      <c r="CH126" s="9">
        <v>0</v>
      </c>
      <c r="CI126" s="9">
        <v>0</v>
      </c>
      <c r="CJ126" s="72">
        <v>3600</v>
      </c>
      <c r="CK126" s="72">
        <v>100</v>
      </c>
      <c r="CL126" s="24" t="s">
        <v>731</v>
      </c>
      <c r="CM126" s="22" t="s">
        <v>1685</v>
      </c>
      <c r="CN126" s="9"/>
      <c r="CO126" s="9"/>
      <c r="CP126" s="81"/>
      <c r="CQ126" s="74" t="s">
        <v>340</v>
      </c>
      <c r="CR126" s="25"/>
      <c r="CS126" s="25"/>
      <c r="CT126" s="71"/>
      <c r="CU126" s="9" t="s">
        <v>348</v>
      </c>
      <c r="CV126" s="9">
        <v>4</v>
      </c>
      <c r="CW126" s="9">
        <v>4</v>
      </c>
      <c r="CX126" s="72" t="s">
        <v>731</v>
      </c>
      <c r="CY126" s="2" t="s">
        <v>1364</v>
      </c>
      <c r="CZ126" s="71"/>
      <c r="DA126" s="71"/>
      <c r="DB126" s="76"/>
      <c r="DC126" s="9"/>
      <c r="DD126" s="9" t="s">
        <v>340</v>
      </c>
      <c r="DE126" s="6"/>
      <c r="DF126" s="5"/>
      <c r="DG126" s="5"/>
      <c r="DH126" s="5"/>
      <c r="DI126" s="5" t="s">
        <v>340</v>
      </c>
      <c r="DJ126" s="5">
        <v>630.6</v>
      </c>
      <c r="DK126" s="5">
        <v>17.7</v>
      </c>
      <c r="DL126" s="5"/>
      <c r="DM126" s="5"/>
      <c r="DN126" s="5"/>
      <c r="DO126" s="5"/>
      <c r="DP126" s="5"/>
      <c r="DQ126" s="5"/>
      <c r="DR126" s="5"/>
      <c r="DS126" s="5"/>
      <c r="DT126" s="5">
        <v>648.3</v>
      </c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>
        <v>648.3</v>
      </c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77">
        <v>648.3</v>
      </c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</row>
    <row r="127" spans="1:252" ht="20.25" customHeight="1">
      <c r="A127" s="23" t="s">
        <v>703</v>
      </c>
      <c r="B127" s="9" t="s">
        <v>353</v>
      </c>
      <c r="C127" s="9" t="s">
        <v>1982</v>
      </c>
      <c r="D127" s="9" t="s">
        <v>1983</v>
      </c>
      <c r="E127" s="63" t="s">
        <v>1057</v>
      </c>
      <c r="F127" s="63" t="s">
        <v>1057</v>
      </c>
      <c r="G127" s="64">
        <v>525540</v>
      </c>
      <c r="H127" s="64">
        <v>822550</v>
      </c>
      <c r="I127" s="65" t="s">
        <v>497</v>
      </c>
      <c r="J127" s="65"/>
      <c r="K127" s="65"/>
      <c r="L127" s="60"/>
      <c r="M127" s="9" t="s">
        <v>344</v>
      </c>
      <c r="N127" s="66"/>
      <c r="O127" s="40"/>
      <c r="P127" s="40">
        <f>1023+945</f>
        <v>1968</v>
      </c>
      <c r="Q127" s="67"/>
      <c r="R127" s="67"/>
      <c r="S127" s="67"/>
      <c r="T127" s="9" t="s">
        <v>340</v>
      </c>
      <c r="U127" s="9"/>
      <c r="V127" s="68"/>
      <c r="W127" s="65"/>
      <c r="X127" s="65"/>
      <c r="Y127" s="65"/>
      <c r="Z127" s="68" t="s">
        <v>340</v>
      </c>
      <c r="AA127" s="69">
        <v>1</v>
      </c>
      <c r="AB127" s="69">
        <v>67.83068783068784</v>
      </c>
      <c r="AC127" s="9">
        <v>2</v>
      </c>
      <c r="AD127" s="69">
        <v>4.550264550264551</v>
      </c>
      <c r="AE127" s="25"/>
      <c r="AF127" s="74"/>
      <c r="AG127" s="74"/>
      <c r="AH127" s="74" t="s">
        <v>340</v>
      </c>
      <c r="AI127" s="20"/>
      <c r="AJ127" s="20"/>
      <c r="AK127" s="20"/>
      <c r="AL127" s="20"/>
      <c r="AM127" s="9" t="s">
        <v>340</v>
      </c>
      <c r="AN127" s="9">
        <v>0</v>
      </c>
      <c r="AO127" s="9" t="s">
        <v>340</v>
      </c>
      <c r="AP127" s="9">
        <v>0</v>
      </c>
      <c r="AQ127" s="9">
        <v>0</v>
      </c>
      <c r="AR127" s="80" t="s">
        <v>340</v>
      </c>
      <c r="AS127" s="80" t="s">
        <v>340</v>
      </c>
      <c r="AT127" s="80">
        <v>0</v>
      </c>
      <c r="AU127" s="80" t="s">
        <v>340</v>
      </c>
      <c r="AV127" s="80" t="s">
        <v>340</v>
      </c>
      <c r="AW127" s="80" t="s">
        <v>340</v>
      </c>
      <c r="AX127" s="80">
        <v>0</v>
      </c>
      <c r="AY127" s="70">
        <v>67.83068783068784</v>
      </c>
      <c r="AZ127" s="70">
        <v>27.61904761904762</v>
      </c>
      <c r="BA127" s="70">
        <v>0</v>
      </c>
      <c r="BB127" s="70">
        <v>0.9523809523809524</v>
      </c>
      <c r="BC127" s="70">
        <v>1.2698412698412698</v>
      </c>
      <c r="BD127" s="70">
        <v>2.328042328042328</v>
      </c>
      <c r="BE127" s="70">
        <v>0</v>
      </c>
      <c r="BF127" s="71" t="s">
        <v>340</v>
      </c>
      <c r="BG127" s="71" t="s">
        <v>340</v>
      </c>
      <c r="BH127" s="71"/>
      <c r="BI127" s="71" t="s">
        <v>340</v>
      </c>
      <c r="BJ127" s="71"/>
      <c r="BK127" s="71" t="s">
        <v>340</v>
      </c>
      <c r="BL127" s="84">
        <v>2</v>
      </c>
      <c r="BM127" s="9" t="s">
        <v>695</v>
      </c>
      <c r="BN127" s="3" t="s">
        <v>1155</v>
      </c>
      <c r="BO127" s="20" t="s">
        <v>1502</v>
      </c>
      <c r="BP127" s="9"/>
      <c r="BQ127" s="9">
        <v>2</v>
      </c>
      <c r="BR127" s="9">
        <v>2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11</v>
      </c>
      <c r="BY127" s="9">
        <v>17</v>
      </c>
      <c r="BZ127" s="9">
        <v>22</v>
      </c>
      <c r="CA127" s="9">
        <v>8</v>
      </c>
      <c r="CB127" s="9">
        <v>19</v>
      </c>
      <c r="CC127" s="9" t="s">
        <v>695</v>
      </c>
      <c r="CD127" s="9" t="s">
        <v>695</v>
      </c>
      <c r="CE127" s="9">
        <v>1</v>
      </c>
      <c r="CF127" s="9">
        <v>0</v>
      </c>
      <c r="CG127" s="9" t="s">
        <v>340</v>
      </c>
      <c r="CH127" s="9">
        <v>0</v>
      </c>
      <c r="CI127" s="9">
        <v>0</v>
      </c>
      <c r="CJ127" s="72">
        <v>3500</v>
      </c>
      <c r="CK127" s="72">
        <v>100</v>
      </c>
      <c r="CL127" s="24" t="s">
        <v>728</v>
      </c>
      <c r="CM127" s="21" t="s">
        <v>1685</v>
      </c>
      <c r="CN127" s="9"/>
      <c r="CO127" s="9"/>
      <c r="CP127" s="73"/>
      <c r="CQ127" s="74" t="s">
        <v>340</v>
      </c>
      <c r="CR127" s="25"/>
      <c r="CS127" s="25"/>
      <c r="CT127" s="71"/>
      <c r="CU127" s="9">
        <v>0</v>
      </c>
      <c r="CV127" s="9"/>
      <c r="CW127" s="9">
        <v>4</v>
      </c>
      <c r="CX127" s="75" t="s">
        <v>728</v>
      </c>
      <c r="CY127" s="26" t="s">
        <v>793</v>
      </c>
      <c r="CZ127" s="71"/>
      <c r="DA127" s="71"/>
      <c r="DB127" s="76"/>
      <c r="DC127" s="9"/>
      <c r="DD127" s="9" t="s">
        <v>340</v>
      </c>
      <c r="DE127" s="6"/>
      <c r="DF127" s="5"/>
      <c r="DG127" s="5"/>
      <c r="DH127" s="5"/>
      <c r="DI127" s="5" t="s">
        <v>340</v>
      </c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77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</row>
    <row r="128" spans="1:252" ht="25.5" customHeight="1">
      <c r="A128" s="23" t="s">
        <v>699</v>
      </c>
      <c r="B128" s="9" t="s">
        <v>353</v>
      </c>
      <c r="C128" s="9" t="s">
        <v>197</v>
      </c>
      <c r="D128" s="9" t="s">
        <v>198</v>
      </c>
      <c r="E128" s="63" t="s">
        <v>1057</v>
      </c>
      <c r="F128" s="63" t="s">
        <v>1058</v>
      </c>
      <c r="G128" s="64">
        <v>535756</v>
      </c>
      <c r="H128" s="64">
        <v>910138</v>
      </c>
      <c r="I128" s="65" t="s">
        <v>497</v>
      </c>
      <c r="J128" s="65"/>
      <c r="K128" s="65"/>
      <c r="L128" s="6"/>
      <c r="M128" s="9"/>
      <c r="N128" s="66"/>
      <c r="O128" s="40"/>
      <c r="P128" s="40"/>
      <c r="Q128" s="67"/>
      <c r="R128" s="67"/>
      <c r="S128" s="67"/>
      <c r="T128" s="9" t="s">
        <v>340</v>
      </c>
      <c r="U128" s="9"/>
      <c r="V128" s="68"/>
      <c r="W128" s="65"/>
      <c r="X128" s="65"/>
      <c r="Y128" s="65"/>
      <c r="Z128" s="68" t="s">
        <v>340</v>
      </c>
      <c r="AA128" s="69"/>
      <c r="AB128" s="69"/>
      <c r="AC128" s="9">
        <v>0</v>
      </c>
      <c r="AD128" s="69"/>
      <c r="AE128" s="24"/>
      <c r="AF128" s="25"/>
      <c r="AG128" s="25"/>
      <c r="AH128" s="25"/>
      <c r="AI128" s="20"/>
      <c r="AJ128" s="20"/>
      <c r="AK128" s="20"/>
      <c r="AL128" s="20" t="s">
        <v>1502</v>
      </c>
      <c r="AM128" s="9" t="s">
        <v>340</v>
      </c>
      <c r="AN128" s="9">
        <v>0</v>
      </c>
      <c r="AO128" s="9" t="s">
        <v>340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70">
        <v>0</v>
      </c>
      <c r="AZ128" s="70">
        <v>0</v>
      </c>
      <c r="BA128" s="70">
        <v>0</v>
      </c>
      <c r="BB128" s="70">
        <v>0</v>
      </c>
      <c r="BC128" s="70">
        <v>0</v>
      </c>
      <c r="BD128" s="70">
        <v>0</v>
      </c>
      <c r="BE128" s="70">
        <v>0</v>
      </c>
      <c r="BF128" s="71"/>
      <c r="BG128" s="71"/>
      <c r="BH128" s="71"/>
      <c r="BI128" s="71"/>
      <c r="BJ128" s="71"/>
      <c r="BK128" s="71"/>
      <c r="BL128" s="9">
        <v>9</v>
      </c>
      <c r="BM128" s="9" t="s">
        <v>695</v>
      </c>
      <c r="BN128" s="3" t="s">
        <v>1160</v>
      </c>
      <c r="BO128" s="20" t="s">
        <v>1502</v>
      </c>
      <c r="BP128" s="9"/>
      <c r="BQ128" s="9">
        <v>9</v>
      </c>
      <c r="BR128" s="9">
        <v>9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13</v>
      </c>
      <c r="BY128" s="9">
        <v>8</v>
      </c>
      <c r="BZ128" s="9">
        <v>10</v>
      </c>
      <c r="CA128" s="9">
        <v>7</v>
      </c>
      <c r="CB128" s="9">
        <v>32</v>
      </c>
      <c r="CC128" s="9" t="s">
        <v>695</v>
      </c>
      <c r="CD128" s="9" t="s">
        <v>695</v>
      </c>
      <c r="CE128" s="9">
        <v>1</v>
      </c>
      <c r="CF128" s="9">
        <v>0</v>
      </c>
      <c r="CG128" s="9" t="s">
        <v>340</v>
      </c>
      <c r="CH128" s="9">
        <v>0</v>
      </c>
      <c r="CI128" s="9">
        <v>0</v>
      </c>
      <c r="CJ128" s="72">
        <v>3500</v>
      </c>
      <c r="CK128" s="72">
        <v>100</v>
      </c>
      <c r="CL128" s="24" t="s">
        <v>731</v>
      </c>
      <c r="CM128" s="21" t="s">
        <v>1685</v>
      </c>
      <c r="CN128" s="9"/>
      <c r="CO128" s="9"/>
      <c r="CP128" s="73"/>
      <c r="CQ128" s="74" t="s">
        <v>340</v>
      </c>
      <c r="CR128" s="25"/>
      <c r="CS128" s="25"/>
      <c r="CT128" s="71"/>
      <c r="CU128" s="9" t="s">
        <v>348</v>
      </c>
      <c r="CV128" s="9">
        <v>1</v>
      </c>
      <c r="CW128" s="9">
        <v>4</v>
      </c>
      <c r="CX128" s="75" t="s">
        <v>731</v>
      </c>
      <c r="CY128" s="26"/>
      <c r="CZ128" s="71"/>
      <c r="DA128" s="71"/>
      <c r="DB128" s="76"/>
      <c r="DC128" s="9"/>
      <c r="DD128" s="9" t="s">
        <v>340</v>
      </c>
      <c r="DE128" s="6"/>
      <c r="DF128" s="5"/>
      <c r="DG128" s="5"/>
      <c r="DH128" s="5"/>
      <c r="DI128" s="5" t="s">
        <v>340</v>
      </c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77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</row>
    <row r="129" spans="1:252" ht="25.5">
      <c r="A129" s="23" t="s">
        <v>694</v>
      </c>
      <c r="B129" s="9" t="s">
        <v>353</v>
      </c>
      <c r="C129" s="9" t="s">
        <v>52</v>
      </c>
      <c r="D129" s="9" t="s">
        <v>53</v>
      </c>
      <c r="E129" s="63" t="s">
        <v>1882</v>
      </c>
      <c r="F129" s="63" t="s">
        <v>1047</v>
      </c>
      <c r="G129" s="64">
        <v>534902</v>
      </c>
      <c r="H129" s="64">
        <v>895345</v>
      </c>
      <c r="I129" s="65" t="s">
        <v>497</v>
      </c>
      <c r="J129" s="65"/>
      <c r="K129" s="65"/>
      <c r="L129" s="6"/>
      <c r="M129" s="9" t="s">
        <v>344</v>
      </c>
      <c r="N129" s="66"/>
      <c r="O129" s="40"/>
      <c r="P129" s="40">
        <f>1401+1269</f>
        <v>2670</v>
      </c>
      <c r="Q129" s="67"/>
      <c r="R129" s="67"/>
      <c r="S129" s="67"/>
      <c r="T129" s="9" t="s">
        <v>340</v>
      </c>
      <c r="U129" s="9" t="s">
        <v>340</v>
      </c>
      <c r="V129" s="68"/>
      <c r="W129" s="65"/>
      <c r="X129" s="65"/>
      <c r="Y129" s="65"/>
      <c r="Z129" s="68" t="s">
        <v>340</v>
      </c>
      <c r="AA129" s="69">
        <v>1</v>
      </c>
      <c r="AB129" s="69">
        <v>88.73128447596532</v>
      </c>
      <c r="AC129" s="9">
        <v>1</v>
      </c>
      <c r="AD129" s="69">
        <v>4.885736800630418</v>
      </c>
      <c r="AE129" s="24"/>
      <c r="AF129" s="25"/>
      <c r="AG129" s="25"/>
      <c r="AH129" s="25"/>
      <c r="AI129" s="20"/>
      <c r="AJ129" s="20"/>
      <c r="AK129" s="20"/>
      <c r="AL129" s="20"/>
      <c r="AM129" s="9" t="s">
        <v>340</v>
      </c>
      <c r="AN129" s="9" t="s">
        <v>340</v>
      </c>
      <c r="AO129" s="9" t="s">
        <v>340</v>
      </c>
      <c r="AP129" s="9" t="s">
        <v>340</v>
      </c>
      <c r="AQ129" s="9">
        <v>0</v>
      </c>
      <c r="AR129" s="9" t="s">
        <v>340</v>
      </c>
      <c r="AS129" s="9" t="s">
        <v>340</v>
      </c>
      <c r="AT129" s="9">
        <v>0</v>
      </c>
      <c r="AU129" s="9" t="s">
        <v>340</v>
      </c>
      <c r="AV129" s="9" t="s">
        <v>340</v>
      </c>
      <c r="AW129" s="9" t="s">
        <v>340</v>
      </c>
      <c r="AX129" s="9">
        <v>0</v>
      </c>
      <c r="AY129" s="70">
        <v>88.73128447596532</v>
      </c>
      <c r="AZ129" s="70">
        <v>6.382978723404255</v>
      </c>
      <c r="BA129" s="70">
        <v>0</v>
      </c>
      <c r="BB129" s="70">
        <v>0.9456264775413712</v>
      </c>
      <c r="BC129" s="70">
        <v>3.7825059101654848</v>
      </c>
      <c r="BD129" s="70">
        <v>0.15760441292356187</v>
      </c>
      <c r="BE129" s="70">
        <v>0</v>
      </c>
      <c r="BF129" s="71" t="s">
        <v>340</v>
      </c>
      <c r="BG129" s="71" t="s">
        <v>340</v>
      </c>
      <c r="BH129" s="71" t="s">
        <v>340</v>
      </c>
      <c r="BI129" s="71" t="s">
        <v>340</v>
      </c>
      <c r="BJ129" s="71"/>
      <c r="BK129" s="71" t="s">
        <v>340</v>
      </c>
      <c r="BL129" s="9">
        <v>10</v>
      </c>
      <c r="BM129" s="9" t="s">
        <v>695</v>
      </c>
      <c r="BN129" s="3" t="s">
        <v>1152</v>
      </c>
      <c r="BO129" s="20" t="s">
        <v>1501</v>
      </c>
      <c r="BP129" s="9"/>
      <c r="BQ129" s="9">
        <v>10</v>
      </c>
      <c r="BR129" s="9">
        <v>10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14</v>
      </c>
      <c r="BY129" s="9">
        <v>9</v>
      </c>
      <c r="BZ129" s="9">
        <v>12</v>
      </c>
      <c r="CA129" s="9">
        <v>5</v>
      </c>
      <c r="CB129" s="9">
        <v>29</v>
      </c>
      <c r="CC129" s="9" t="s">
        <v>695</v>
      </c>
      <c r="CD129" s="9" t="s">
        <v>695</v>
      </c>
      <c r="CE129" s="9">
        <v>1</v>
      </c>
      <c r="CF129" s="9">
        <v>0</v>
      </c>
      <c r="CG129" s="9">
        <v>0</v>
      </c>
      <c r="CH129" s="9">
        <v>0</v>
      </c>
      <c r="CI129" s="9" t="s">
        <v>340</v>
      </c>
      <c r="CJ129" s="72">
        <v>3900</v>
      </c>
      <c r="CK129" s="72">
        <v>100</v>
      </c>
      <c r="CL129" s="24" t="s">
        <v>731</v>
      </c>
      <c r="CM129" s="21" t="s">
        <v>1579</v>
      </c>
      <c r="CN129" s="9"/>
      <c r="CO129" s="9" t="s">
        <v>340</v>
      </c>
      <c r="CP129" s="73"/>
      <c r="CQ129" s="74" t="s">
        <v>340</v>
      </c>
      <c r="CR129" s="25"/>
      <c r="CS129" s="25"/>
      <c r="CT129" s="71"/>
      <c r="CU129" s="9" t="s">
        <v>348</v>
      </c>
      <c r="CV129" s="9">
        <v>1</v>
      </c>
      <c r="CW129" s="9">
        <v>4</v>
      </c>
      <c r="CX129" s="75" t="s">
        <v>731</v>
      </c>
      <c r="CY129" s="26" t="s">
        <v>793</v>
      </c>
      <c r="CZ129" s="71"/>
      <c r="DA129" s="71"/>
      <c r="DB129" s="76"/>
      <c r="DC129" s="9"/>
      <c r="DD129" s="9" t="s">
        <v>340</v>
      </c>
      <c r="DE129" s="6"/>
      <c r="DF129" s="5"/>
      <c r="DG129" s="5"/>
      <c r="DH129" s="5"/>
      <c r="DI129" s="5" t="s">
        <v>340</v>
      </c>
      <c r="DJ129" s="5"/>
      <c r="DK129" s="5"/>
      <c r="DL129" s="5"/>
      <c r="DM129" s="5"/>
      <c r="DN129" s="5"/>
      <c r="DO129" s="5">
        <v>360</v>
      </c>
      <c r="DP129" s="5"/>
      <c r="DQ129" s="5"/>
      <c r="DR129" s="5"/>
      <c r="DS129" s="5"/>
      <c r="DT129" s="5">
        <v>360</v>
      </c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>
        <v>360</v>
      </c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77">
        <v>36</v>
      </c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  <c r="IP129" s="26"/>
      <c r="IQ129" s="26"/>
      <c r="IR129" s="26"/>
    </row>
    <row r="130" spans="1:252" ht="12.75">
      <c r="A130" s="23" t="s">
        <v>690</v>
      </c>
      <c r="B130" s="9" t="s">
        <v>353</v>
      </c>
      <c r="C130" s="9" t="s">
        <v>1772</v>
      </c>
      <c r="D130" s="9" t="s">
        <v>201</v>
      </c>
      <c r="E130" s="63" t="s">
        <v>1062</v>
      </c>
      <c r="F130" s="63" t="s">
        <v>1062</v>
      </c>
      <c r="G130" s="64">
        <v>434537</v>
      </c>
      <c r="H130" s="64">
        <v>795230</v>
      </c>
      <c r="I130" s="65" t="s">
        <v>497</v>
      </c>
      <c r="J130" s="65"/>
      <c r="K130" s="65"/>
      <c r="L130" s="6"/>
      <c r="M130" s="9" t="s">
        <v>348</v>
      </c>
      <c r="N130" s="82"/>
      <c r="O130" s="40"/>
      <c r="P130" s="40"/>
      <c r="Q130" s="67"/>
      <c r="R130" s="67"/>
      <c r="S130" s="67"/>
      <c r="T130" s="9"/>
      <c r="U130" s="9"/>
      <c r="V130" s="68"/>
      <c r="W130" s="65"/>
      <c r="X130" s="65"/>
      <c r="Y130" s="65"/>
      <c r="Z130" s="68" t="s">
        <v>340</v>
      </c>
      <c r="AA130" s="69"/>
      <c r="AB130" s="69"/>
      <c r="AC130" s="9">
        <v>0</v>
      </c>
      <c r="AD130" s="69"/>
      <c r="AE130" s="25"/>
      <c r="AF130" s="25"/>
      <c r="AG130" s="25"/>
      <c r="AH130" s="25"/>
      <c r="AI130" s="20"/>
      <c r="AJ130" s="20"/>
      <c r="AK130" s="20"/>
      <c r="AL130" s="20"/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80">
        <v>0</v>
      </c>
      <c r="AS130" s="80">
        <v>0</v>
      </c>
      <c r="AT130" s="80">
        <v>0</v>
      </c>
      <c r="AU130" s="80">
        <v>0</v>
      </c>
      <c r="AV130" s="80">
        <v>0</v>
      </c>
      <c r="AW130" s="80">
        <v>0</v>
      </c>
      <c r="AX130" s="80">
        <v>0</v>
      </c>
      <c r="AY130" s="70">
        <v>0</v>
      </c>
      <c r="AZ130" s="70">
        <v>0</v>
      </c>
      <c r="BA130" s="70">
        <v>0</v>
      </c>
      <c r="BB130" s="70">
        <v>0</v>
      </c>
      <c r="BC130" s="70">
        <v>0</v>
      </c>
      <c r="BD130" s="70">
        <v>0</v>
      </c>
      <c r="BE130" s="70">
        <v>0</v>
      </c>
      <c r="BF130" s="71"/>
      <c r="BG130" s="71"/>
      <c r="BH130" s="71"/>
      <c r="BI130" s="71"/>
      <c r="BJ130" s="71"/>
      <c r="BK130" s="71"/>
      <c r="BL130" s="9"/>
      <c r="BM130" s="9" t="s">
        <v>340</v>
      </c>
      <c r="BN130" s="3" t="s">
        <v>1166</v>
      </c>
      <c r="BO130" s="20" t="s">
        <v>1501</v>
      </c>
      <c r="BP130" s="9"/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 t="s">
        <v>340</v>
      </c>
      <c r="CD130" s="9" t="s">
        <v>340</v>
      </c>
      <c r="CE130" s="9">
        <v>2</v>
      </c>
      <c r="CF130" s="9" t="s">
        <v>340</v>
      </c>
      <c r="CG130" s="9">
        <v>0</v>
      </c>
      <c r="CH130" s="9">
        <v>0</v>
      </c>
      <c r="CI130" s="9">
        <v>0</v>
      </c>
      <c r="CJ130" s="72">
        <v>3500</v>
      </c>
      <c r="CK130" s="72">
        <v>75</v>
      </c>
      <c r="CL130" s="79" t="s">
        <v>739</v>
      </c>
      <c r="CM130" s="22" t="s">
        <v>1685</v>
      </c>
      <c r="CN130" s="9"/>
      <c r="CO130" s="9"/>
      <c r="CP130" s="73"/>
      <c r="CQ130" s="74" t="s">
        <v>340</v>
      </c>
      <c r="CR130" s="25"/>
      <c r="CS130" s="25"/>
      <c r="CT130" s="71"/>
      <c r="CU130" s="9" t="s">
        <v>348</v>
      </c>
      <c r="CV130" s="9">
        <v>4</v>
      </c>
      <c r="CW130" s="9">
        <v>6</v>
      </c>
      <c r="CX130" s="75" t="s">
        <v>739</v>
      </c>
      <c r="CY130" s="26"/>
      <c r="CZ130" s="71"/>
      <c r="DA130" s="71"/>
      <c r="DB130" s="76"/>
      <c r="DC130" s="9"/>
      <c r="DD130" s="9"/>
      <c r="DE130" s="6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77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  <c r="IP130" s="26"/>
      <c r="IQ130" s="26"/>
      <c r="IR130" s="26"/>
    </row>
    <row r="131" spans="1:252" ht="12.75">
      <c r="A131" s="23" t="s">
        <v>689</v>
      </c>
      <c r="B131" s="9" t="s">
        <v>353</v>
      </c>
      <c r="C131" s="9" t="s">
        <v>1772</v>
      </c>
      <c r="D131" s="9" t="s">
        <v>1989</v>
      </c>
      <c r="E131" s="63" t="s">
        <v>1990</v>
      </c>
      <c r="F131" s="63" t="s">
        <v>1063</v>
      </c>
      <c r="G131" s="64">
        <v>430753</v>
      </c>
      <c r="H131" s="64">
        <v>802033</v>
      </c>
      <c r="I131" s="65" t="s">
        <v>497</v>
      </c>
      <c r="J131" s="65"/>
      <c r="K131" s="65"/>
      <c r="L131" s="60"/>
      <c r="M131" s="9" t="s">
        <v>348</v>
      </c>
      <c r="N131" s="66"/>
      <c r="O131" s="40"/>
      <c r="P131" s="40">
        <f>35+35</f>
        <v>70</v>
      </c>
      <c r="Q131" s="67"/>
      <c r="R131" s="67"/>
      <c r="S131" s="67"/>
      <c r="T131" s="65"/>
      <c r="U131" s="65"/>
      <c r="V131" s="68"/>
      <c r="W131" s="65"/>
      <c r="X131" s="65"/>
      <c r="Y131" s="65"/>
      <c r="Z131" s="68" t="s">
        <v>340</v>
      </c>
      <c r="AA131" s="69">
        <v>4</v>
      </c>
      <c r="AB131" s="69">
        <v>80</v>
      </c>
      <c r="AC131" s="9">
        <v>2</v>
      </c>
      <c r="AD131" s="69">
        <v>94.28571428571428</v>
      </c>
      <c r="AE131" s="79">
        <v>1</v>
      </c>
      <c r="AF131" s="79"/>
      <c r="AG131" s="79"/>
      <c r="AH131" s="79"/>
      <c r="AI131" s="20"/>
      <c r="AJ131" s="20"/>
      <c r="AK131" s="20"/>
      <c r="AL131" s="20" t="s">
        <v>1501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80">
        <v>0</v>
      </c>
      <c r="AS131" s="80" t="s">
        <v>340</v>
      </c>
      <c r="AT131" s="80">
        <v>0</v>
      </c>
      <c r="AU131" s="80" t="s">
        <v>340</v>
      </c>
      <c r="AV131" s="80" t="s">
        <v>340</v>
      </c>
      <c r="AW131" s="80">
        <v>0</v>
      </c>
      <c r="AX131" s="80">
        <v>0</v>
      </c>
      <c r="AY131" s="70">
        <v>0</v>
      </c>
      <c r="AZ131" s="70">
        <v>5.714285714285714</v>
      </c>
      <c r="BA131" s="70">
        <v>0</v>
      </c>
      <c r="BB131" s="70">
        <v>80</v>
      </c>
      <c r="BC131" s="70">
        <v>14.285714285714285</v>
      </c>
      <c r="BD131" s="70">
        <v>0</v>
      </c>
      <c r="BE131" s="70">
        <v>0</v>
      </c>
      <c r="BF131" s="71" t="s">
        <v>340</v>
      </c>
      <c r="BG131" s="71"/>
      <c r="BH131" s="71"/>
      <c r="BI131" s="71"/>
      <c r="BJ131" s="71"/>
      <c r="BK131" s="71"/>
      <c r="BL131" s="9"/>
      <c r="BM131" s="9" t="s">
        <v>340</v>
      </c>
      <c r="BN131" s="3" t="s">
        <v>1168</v>
      </c>
      <c r="BO131" s="20" t="s">
        <v>1501</v>
      </c>
      <c r="BP131" s="9"/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 t="s">
        <v>340</v>
      </c>
      <c r="CD131" s="9" t="s">
        <v>340</v>
      </c>
      <c r="CE131" s="9">
        <v>3</v>
      </c>
      <c r="CF131" s="9" t="s">
        <v>340</v>
      </c>
      <c r="CG131" s="9">
        <v>0</v>
      </c>
      <c r="CH131" s="9">
        <v>0</v>
      </c>
      <c r="CI131" s="9">
        <v>0</v>
      </c>
      <c r="CJ131" s="72">
        <v>5000</v>
      </c>
      <c r="CK131" s="72">
        <v>100</v>
      </c>
      <c r="CL131" s="24" t="s">
        <v>740</v>
      </c>
      <c r="CM131" s="22" t="s">
        <v>1586</v>
      </c>
      <c r="CN131" s="9"/>
      <c r="CO131" s="9"/>
      <c r="CP131" s="81"/>
      <c r="CQ131" s="74" t="s">
        <v>340</v>
      </c>
      <c r="CR131" s="25"/>
      <c r="CS131" s="25"/>
      <c r="CT131" s="71"/>
      <c r="CU131" s="9">
        <v>0</v>
      </c>
      <c r="CV131" s="9"/>
      <c r="CW131" s="9">
        <v>6</v>
      </c>
      <c r="CX131" s="72" t="s">
        <v>740</v>
      </c>
      <c r="CY131" s="2" t="s">
        <v>1372</v>
      </c>
      <c r="CZ131" s="71"/>
      <c r="DA131" s="71"/>
      <c r="DB131" s="76"/>
      <c r="DC131" s="9"/>
      <c r="DD131" s="9"/>
      <c r="DE131" s="6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>
        <v>68.884</v>
      </c>
      <c r="DV131" s="5"/>
      <c r="DW131" s="5"/>
      <c r="DX131" s="5"/>
      <c r="DY131" s="5"/>
      <c r="DZ131" s="5">
        <v>68.884</v>
      </c>
      <c r="EA131" s="5">
        <v>137.76600000000002</v>
      </c>
      <c r="EB131" s="5"/>
      <c r="EC131" s="5"/>
      <c r="ED131" s="5"/>
      <c r="EE131" s="5"/>
      <c r="EF131" s="5">
        <v>137.76600000000002</v>
      </c>
      <c r="EG131" s="5">
        <v>68.884</v>
      </c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77">
        <v>26.65</v>
      </c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</row>
    <row r="132" spans="1:252" ht="12.75">
      <c r="A132" s="23" t="s">
        <v>685</v>
      </c>
      <c r="B132" s="9" t="s">
        <v>353</v>
      </c>
      <c r="C132" s="9" t="s">
        <v>1772</v>
      </c>
      <c r="D132" s="9" t="s">
        <v>1993</v>
      </c>
      <c r="E132" s="63" t="s">
        <v>1065</v>
      </c>
      <c r="F132" s="63" t="s">
        <v>1065</v>
      </c>
      <c r="G132" s="64">
        <v>432633</v>
      </c>
      <c r="H132" s="64">
        <v>795103</v>
      </c>
      <c r="I132" s="65" t="s">
        <v>497</v>
      </c>
      <c r="J132" s="65"/>
      <c r="K132" s="65"/>
      <c r="L132" s="60"/>
      <c r="M132" s="9" t="s">
        <v>348</v>
      </c>
      <c r="N132" s="66"/>
      <c r="O132" s="40"/>
      <c r="P132" s="40">
        <f>6+9</f>
        <v>15</v>
      </c>
      <c r="Q132" s="67"/>
      <c r="R132" s="67"/>
      <c r="S132" s="67"/>
      <c r="T132" s="9"/>
      <c r="U132" s="9"/>
      <c r="V132" s="68"/>
      <c r="W132" s="65"/>
      <c r="X132" s="65"/>
      <c r="Y132" s="65"/>
      <c r="Z132" s="68" t="s">
        <v>340</v>
      </c>
      <c r="AA132" s="69">
        <v>5</v>
      </c>
      <c r="AB132" s="69">
        <v>75</v>
      </c>
      <c r="AC132" s="9">
        <v>2</v>
      </c>
      <c r="AD132" s="69">
        <v>75</v>
      </c>
      <c r="AE132" s="24">
        <v>1</v>
      </c>
      <c r="AF132" s="25"/>
      <c r="AG132" s="25"/>
      <c r="AH132" s="25"/>
      <c r="AI132" s="20"/>
      <c r="AJ132" s="20"/>
      <c r="AK132" s="20"/>
      <c r="AL132" s="20"/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 t="s">
        <v>340</v>
      </c>
      <c r="AT132" s="9">
        <v>0</v>
      </c>
      <c r="AU132" s="9">
        <v>0</v>
      </c>
      <c r="AV132" s="9" t="s">
        <v>340</v>
      </c>
      <c r="AW132" s="9">
        <v>0</v>
      </c>
      <c r="AX132" s="9">
        <v>0</v>
      </c>
      <c r="AY132" s="70">
        <v>0</v>
      </c>
      <c r="AZ132" s="70">
        <v>25</v>
      </c>
      <c r="BA132" s="70">
        <v>0</v>
      </c>
      <c r="BB132" s="70">
        <v>0</v>
      </c>
      <c r="BC132" s="70">
        <v>75</v>
      </c>
      <c r="BD132" s="70">
        <v>0</v>
      </c>
      <c r="BE132" s="70">
        <v>0</v>
      </c>
      <c r="BF132" s="71" t="s">
        <v>340</v>
      </c>
      <c r="BG132" s="71"/>
      <c r="BH132" s="71"/>
      <c r="BI132" s="71"/>
      <c r="BJ132" s="71"/>
      <c r="BK132" s="71"/>
      <c r="BL132" s="9"/>
      <c r="BM132" s="9" t="s">
        <v>340</v>
      </c>
      <c r="BN132" s="3" t="s">
        <v>1171</v>
      </c>
      <c r="BO132" s="20" t="s">
        <v>1501</v>
      </c>
      <c r="BP132" s="9"/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 t="s">
        <v>340</v>
      </c>
      <c r="CD132" s="9" t="s">
        <v>340</v>
      </c>
      <c r="CE132" s="9">
        <v>1</v>
      </c>
      <c r="CF132" s="9" t="s">
        <v>340</v>
      </c>
      <c r="CG132" s="9">
        <v>0</v>
      </c>
      <c r="CH132" s="9" t="s">
        <v>340</v>
      </c>
      <c r="CI132" s="9">
        <v>0</v>
      </c>
      <c r="CJ132" s="72">
        <v>2800</v>
      </c>
      <c r="CK132" s="72">
        <v>75</v>
      </c>
      <c r="CL132" s="24" t="s">
        <v>739</v>
      </c>
      <c r="CM132" s="21" t="s">
        <v>1774</v>
      </c>
      <c r="CN132" s="9"/>
      <c r="CO132" s="9"/>
      <c r="CP132" s="73"/>
      <c r="CQ132" s="74" t="s">
        <v>340</v>
      </c>
      <c r="CR132" s="25"/>
      <c r="CS132" s="25"/>
      <c r="CT132" s="71"/>
      <c r="CU132" s="9" t="s">
        <v>348</v>
      </c>
      <c r="CV132" s="9">
        <v>4</v>
      </c>
      <c r="CW132" s="9">
        <v>5</v>
      </c>
      <c r="CX132" s="75" t="s">
        <v>739</v>
      </c>
      <c r="CY132" s="26" t="s">
        <v>1373</v>
      </c>
      <c r="CZ132" s="71"/>
      <c r="DA132" s="71"/>
      <c r="DB132" s="76"/>
      <c r="DC132" s="9"/>
      <c r="DD132" s="9"/>
      <c r="DE132" s="6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77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  <c r="IQ132" s="26"/>
      <c r="IR132" s="26"/>
    </row>
    <row r="133" spans="1:252" ht="12.75">
      <c r="A133" s="23" t="s">
        <v>487</v>
      </c>
      <c r="B133" s="9" t="s">
        <v>353</v>
      </c>
      <c r="C133" s="9" t="s">
        <v>1767</v>
      </c>
      <c r="D133" s="9" t="s">
        <v>1768</v>
      </c>
      <c r="E133" s="63" t="s">
        <v>1769</v>
      </c>
      <c r="F133" s="63" t="s">
        <v>999</v>
      </c>
      <c r="G133" s="64">
        <v>451909</v>
      </c>
      <c r="H133" s="64">
        <v>760120</v>
      </c>
      <c r="I133" s="65" t="s">
        <v>348</v>
      </c>
      <c r="J133" s="65"/>
      <c r="K133" s="65"/>
      <c r="L133" s="60">
        <v>1997</v>
      </c>
      <c r="M133" s="9" t="s">
        <v>348</v>
      </c>
      <c r="N133" s="66"/>
      <c r="O133" s="40"/>
      <c r="P133" s="40">
        <f>1403+995</f>
        <v>2398</v>
      </c>
      <c r="Q133" s="67" t="s">
        <v>340</v>
      </c>
      <c r="R133" s="67"/>
      <c r="S133" s="67"/>
      <c r="T133" s="65"/>
      <c r="U133" s="65" t="s">
        <v>340</v>
      </c>
      <c r="V133" s="68"/>
      <c r="W133" s="65"/>
      <c r="X133" s="65"/>
      <c r="Y133" s="65"/>
      <c r="Z133" s="68" t="s">
        <v>340</v>
      </c>
      <c r="AA133" s="69">
        <v>5</v>
      </c>
      <c r="AB133" s="69">
        <v>54.57317073170732</v>
      </c>
      <c r="AC133" s="9">
        <v>2</v>
      </c>
      <c r="AD133" s="69">
        <v>72.96747967479676</v>
      </c>
      <c r="AE133" s="79">
        <v>1</v>
      </c>
      <c r="AF133" s="79"/>
      <c r="AG133" s="79"/>
      <c r="AH133" s="79"/>
      <c r="AI133" s="20"/>
      <c r="AJ133" s="20"/>
      <c r="AK133" s="20"/>
      <c r="AL133" s="20"/>
      <c r="AM133" s="9">
        <v>0</v>
      </c>
      <c r="AN133" s="9" t="s">
        <v>340</v>
      </c>
      <c r="AO133" s="9" t="s">
        <v>340</v>
      </c>
      <c r="AP133" s="9">
        <v>0</v>
      </c>
      <c r="AQ133" s="9">
        <v>0</v>
      </c>
      <c r="AR133" s="80" t="s">
        <v>340</v>
      </c>
      <c r="AS133" s="80" t="s">
        <v>340</v>
      </c>
      <c r="AT133" s="80">
        <v>0</v>
      </c>
      <c r="AU133" s="80" t="s">
        <v>340</v>
      </c>
      <c r="AV133" s="80" t="s">
        <v>340</v>
      </c>
      <c r="AW133" s="80" t="s">
        <v>340</v>
      </c>
      <c r="AX133" s="80" t="s">
        <v>340</v>
      </c>
      <c r="AY133" s="70">
        <v>3.353658536585366</v>
      </c>
      <c r="AZ133" s="70">
        <v>23.678861788617887</v>
      </c>
      <c r="BA133" s="70">
        <v>0</v>
      </c>
      <c r="BB133" s="70">
        <v>14.532520325203253</v>
      </c>
      <c r="BC133" s="70">
        <v>54.57317073170732</v>
      </c>
      <c r="BD133" s="70">
        <v>1.7276422764227644</v>
      </c>
      <c r="BE133" s="70">
        <v>2.1341463414634148</v>
      </c>
      <c r="BF133" s="71" t="s">
        <v>340</v>
      </c>
      <c r="BG133" s="71" t="s">
        <v>340</v>
      </c>
      <c r="BH133" s="71" t="s">
        <v>340</v>
      </c>
      <c r="BI133" s="71" t="s">
        <v>340</v>
      </c>
      <c r="BJ133" s="71"/>
      <c r="BK133" s="71" t="s">
        <v>340</v>
      </c>
      <c r="BL133" s="9">
        <v>5</v>
      </c>
      <c r="BM133" s="9" t="s">
        <v>340</v>
      </c>
      <c r="BN133" s="3" t="s">
        <v>1177</v>
      </c>
      <c r="BO133" s="20" t="s">
        <v>1501</v>
      </c>
      <c r="BP133" s="9"/>
      <c r="BQ133" s="9">
        <v>7</v>
      </c>
      <c r="BR133" s="9">
        <v>5</v>
      </c>
      <c r="BS133" s="9">
        <v>1</v>
      </c>
      <c r="BT133" s="9">
        <v>1</v>
      </c>
      <c r="BU133" s="9">
        <v>1</v>
      </c>
      <c r="BV133" s="9">
        <v>0</v>
      </c>
      <c r="BW133" s="9">
        <v>0</v>
      </c>
      <c r="BX133" s="9">
        <v>15</v>
      </c>
      <c r="BY133" s="9">
        <v>11</v>
      </c>
      <c r="BZ133" s="9">
        <v>8</v>
      </c>
      <c r="CA133" s="9">
        <v>8</v>
      </c>
      <c r="CB133" s="9">
        <v>30</v>
      </c>
      <c r="CC133" s="9" t="s">
        <v>340</v>
      </c>
      <c r="CD133" s="9" t="s">
        <v>340</v>
      </c>
      <c r="CE133" s="9">
        <v>2</v>
      </c>
      <c r="CF133" s="9" t="s">
        <v>340</v>
      </c>
      <c r="CG133" s="9" t="s">
        <v>340</v>
      </c>
      <c r="CH133" s="9">
        <v>0</v>
      </c>
      <c r="CI133" s="9">
        <v>0</v>
      </c>
      <c r="CJ133" s="72">
        <v>3937</v>
      </c>
      <c r="CK133" s="72">
        <v>98</v>
      </c>
      <c r="CL133" s="24" t="s">
        <v>728</v>
      </c>
      <c r="CM133" s="22" t="s">
        <v>1579</v>
      </c>
      <c r="CN133" s="9"/>
      <c r="CO133" s="9"/>
      <c r="CP133" s="81"/>
      <c r="CQ133" s="74" t="s">
        <v>340</v>
      </c>
      <c r="CR133" s="25"/>
      <c r="CS133" s="25"/>
      <c r="CT133" s="71"/>
      <c r="CU133" s="9" t="s">
        <v>348</v>
      </c>
      <c r="CV133" s="9">
        <v>4</v>
      </c>
      <c r="CW133" s="9">
        <v>1</v>
      </c>
      <c r="CX133" s="72" t="s">
        <v>728</v>
      </c>
      <c r="CY133" s="2" t="s">
        <v>1371</v>
      </c>
      <c r="CZ133" s="71"/>
      <c r="DA133" s="71"/>
      <c r="DB133" s="76"/>
      <c r="DC133" s="9"/>
      <c r="DD133" s="9"/>
      <c r="DE133" s="6">
        <v>1997</v>
      </c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77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  <c r="IP133" s="26"/>
      <c r="IQ133" s="26"/>
      <c r="IR133" s="26"/>
    </row>
    <row r="134" spans="1:252" ht="25.5">
      <c r="A134" s="23" t="s">
        <v>681</v>
      </c>
      <c r="B134" s="9" t="s">
        <v>353</v>
      </c>
      <c r="C134" s="9" t="s">
        <v>58</v>
      </c>
      <c r="D134" s="9" t="s">
        <v>59</v>
      </c>
      <c r="E134" s="63" t="s">
        <v>60</v>
      </c>
      <c r="F134" s="63" t="s">
        <v>1068</v>
      </c>
      <c r="G134" s="64">
        <v>514338</v>
      </c>
      <c r="H134" s="64">
        <v>914928</v>
      </c>
      <c r="I134" s="65" t="s">
        <v>497</v>
      </c>
      <c r="J134" s="65"/>
      <c r="K134" s="65"/>
      <c r="L134" s="6"/>
      <c r="M134" s="9" t="s">
        <v>344</v>
      </c>
      <c r="N134" s="66"/>
      <c r="O134" s="40"/>
      <c r="P134" s="40">
        <f>1336+1225</f>
        <v>2561</v>
      </c>
      <c r="Q134" s="67"/>
      <c r="R134" s="67"/>
      <c r="S134" s="67"/>
      <c r="T134" s="9" t="s">
        <v>340</v>
      </c>
      <c r="U134" s="9"/>
      <c r="V134" s="68"/>
      <c r="W134" s="65"/>
      <c r="X134" s="65"/>
      <c r="Y134" s="65"/>
      <c r="Z134" s="68" t="s">
        <v>340</v>
      </c>
      <c r="AA134" s="69">
        <v>1</v>
      </c>
      <c r="AB134" s="69">
        <v>88.16326530612245</v>
      </c>
      <c r="AC134" s="9">
        <v>1</v>
      </c>
      <c r="AD134" s="69">
        <v>1.142857142857143</v>
      </c>
      <c r="AE134" s="24"/>
      <c r="AF134" s="83"/>
      <c r="AG134" s="74"/>
      <c r="AH134" s="74"/>
      <c r="AI134" s="20"/>
      <c r="AJ134" s="20"/>
      <c r="AK134" s="20"/>
      <c r="AL134" s="20"/>
      <c r="AM134" s="9" t="s">
        <v>340</v>
      </c>
      <c r="AN134" s="9">
        <v>0</v>
      </c>
      <c r="AO134" s="9" t="s">
        <v>340</v>
      </c>
      <c r="AP134" s="9">
        <v>0</v>
      </c>
      <c r="AQ134" s="9">
        <v>0</v>
      </c>
      <c r="AR134" s="80" t="s">
        <v>340</v>
      </c>
      <c r="AS134" s="80" t="s">
        <v>340</v>
      </c>
      <c r="AT134" s="80">
        <v>0</v>
      </c>
      <c r="AU134" s="80" t="s">
        <v>340</v>
      </c>
      <c r="AV134" s="80" t="s">
        <v>340</v>
      </c>
      <c r="AW134" s="80" t="s">
        <v>340</v>
      </c>
      <c r="AX134" s="80">
        <v>0</v>
      </c>
      <c r="AY134" s="70">
        <v>88.16326530612245</v>
      </c>
      <c r="AZ134" s="70">
        <v>10.693877551020408</v>
      </c>
      <c r="BA134" s="70">
        <v>0</v>
      </c>
      <c r="BB134" s="70">
        <v>0.40816326530612246</v>
      </c>
      <c r="BC134" s="70">
        <v>0.653061224489796</v>
      </c>
      <c r="BD134" s="70">
        <v>0.0816326530612245</v>
      </c>
      <c r="BE134" s="70">
        <v>0</v>
      </c>
      <c r="BF134" s="71" t="s">
        <v>340</v>
      </c>
      <c r="BG134" s="71" t="s">
        <v>340</v>
      </c>
      <c r="BH134" s="71" t="s">
        <v>340</v>
      </c>
      <c r="BI134" s="71"/>
      <c r="BJ134" s="71"/>
      <c r="BK134" s="71" t="s">
        <v>340</v>
      </c>
      <c r="BL134" s="84">
        <v>11</v>
      </c>
      <c r="BM134" s="9"/>
      <c r="BN134" s="3" t="s">
        <v>1180</v>
      </c>
      <c r="BO134" s="20" t="s">
        <v>1501</v>
      </c>
      <c r="BP134" s="9"/>
      <c r="BQ134" s="9">
        <v>11</v>
      </c>
      <c r="BR134" s="9">
        <v>11</v>
      </c>
      <c r="BS134" s="9">
        <v>0</v>
      </c>
      <c r="BT134" s="9">
        <v>0</v>
      </c>
      <c r="BU134" s="9">
        <v>1</v>
      </c>
      <c r="BV134" s="9">
        <v>0</v>
      </c>
      <c r="BW134" s="9">
        <v>0</v>
      </c>
      <c r="BX134" s="9">
        <v>15</v>
      </c>
      <c r="BY134" s="9">
        <v>9</v>
      </c>
      <c r="BZ134" s="9">
        <v>10</v>
      </c>
      <c r="CA134" s="9">
        <v>8</v>
      </c>
      <c r="CB134" s="9">
        <v>26</v>
      </c>
      <c r="CC134" s="9">
        <v>0</v>
      </c>
      <c r="CD134" s="9">
        <v>0</v>
      </c>
      <c r="CE134" s="9">
        <v>1</v>
      </c>
      <c r="CF134" s="9">
        <v>0</v>
      </c>
      <c r="CG134" s="9" t="s">
        <v>340</v>
      </c>
      <c r="CH134" s="9">
        <v>0</v>
      </c>
      <c r="CI134" s="9">
        <v>0</v>
      </c>
      <c r="CJ134" s="72">
        <v>3900</v>
      </c>
      <c r="CK134" s="72">
        <v>100</v>
      </c>
      <c r="CL134" s="24" t="s">
        <v>731</v>
      </c>
      <c r="CM134" s="21" t="s">
        <v>1579</v>
      </c>
      <c r="CN134" s="9"/>
      <c r="CO134" s="9"/>
      <c r="CP134" s="73"/>
      <c r="CQ134" s="74" t="s">
        <v>340</v>
      </c>
      <c r="CR134" s="25"/>
      <c r="CS134" s="25"/>
      <c r="CT134" s="71"/>
      <c r="CU134" s="9" t="s">
        <v>348</v>
      </c>
      <c r="CV134" s="9">
        <v>1</v>
      </c>
      <c r="CW134" s="9">
        <v>4</v>
      </c>
      <c r="CX134" s="75" t="s">
        <v>731</v>
      </c>
      <c r="CY134" s="26" t="s">
        <v>793</v>
      </c>
      <c r="CZ134" s="71"/>
      <c r="DA134" s="71"/>
      <c r="DB134" s="76"/>
      <c r="DC134" s="9"/>
      <c r="DD134" s="9" t="s">
        <v>340</v>
      </c>
      <c r="DE134" s="6"/>
      <c r="DF134" s="5"/>
      <c r="DG134" s="5"/>
      <c r="DH134" s="5"/>
      <c r="DI134" s="5" t="s">
        <v>340</v>
      </c>
      <c r="DJ134" s="5"/>
      <c r="DK134" s="5"/>
      <c r="DL134" s="5"/>
      <c r="DM134" s="5">
        <v>377</v>
      </c>
      <c r="DN134" s="5">
        <v>58</v>
      </c>
      <c r="DO134" s="5"/>
      <c r="DP134" s="5"/>
      <c r="DQ134" s="5"/>
      <c r="DR134" s="5"/>
      <c r="DS134" s="5"/>
      <c r="DT134" s="5">
        <v>435</v>
      </c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>
        <v>435</v>
      </c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77">
        <v>435</v>
      </c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  <c r="IP134" s="26"/>
      <c r="IQ134" s="26"/>
      <c r="IR134" s="26"/>
    </row>
    <row r="135" spans="1:252" ht="12.75">
      <c r="A135" s="23" t="s">
        <v>680</v>
      </c>
      <c r="B135" s="9" t="s">
        <v>353</v>
      </c>
      <c r="C135" s="9" t="s">
        <v>1994</v>
      </c>
      <c r="D135" s="9" t="s">
        <v>1995</v>
      </c>
      <c r="E135" s="63" t="s">
        <v>1069</v>
      </c>
      <c r="F135" s="63" t="s">
        <v>1069</v>
      </c>
      <c r="G135" s="64">
        <v>474912</v>
      </c>
      <c r="H135" s="64">
        <v>832048</v>
      </c>
      <c r="I135" s="65" t="s">
        <v>497</v>
      </c>
      <c r="J135" s="65"/>
      <c r="K135" s="65"/>
      <c r="L135" s="60"/>
      <c r="M135" s="9" t="s">
        <v>348</v>
      </c>
      <c r="N135" s="66"/>
      <c r="O135" s="40"/>
      <c r="P135" s="40">
        <f>317+354</f>
        <v>671</v>
      </c>
      <c r="Q135" s="67" t="s">
        <v>340</v>
      </c>
      <c r="R135" s="67"/>
      <c r="S135" s="67"/>
      <c r="T135" s="9"/>
      <c r="U135" s="9"/>
      <c r="V135" s="68"/>
      <c r="W135" s="65"/>
      <c r="X135" s="65"/>
      <c r="Y135" s="65"/>
      <c r="Z135" s="68" t="s">
        <v>340</v>
      </c>
      <c r="AA135" s="85">
        <v>2</v>
      </c>
      <c r="AB135" s="69">
        <v>46.17834394904459</v>
      </c>
      <c r="AC135" s="9">
        <v>2</v>
      </c>
      <c r="AD135" s="69">
        <v>28.662420382165607</v>
      </c>
      <c r="AE135" s="24"/>
      <c r="AF135" s="83"/>
      <c r="AG135" s="74"/>
      <c r="AH135" s="74" t="s">
        <v>340</v>
      </c>
      <c r="AI135" s="20"/>
      <c r="AJ135" s="20"/>
      <c r="AK135" s="20"/>
      <c r="AL135" s="20" t="s">
        <v>1502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 t="s">
        <v>340</v>
      </c>
      <c r="AS135" s="9" t="s">
        <v>340</v>
      </c>
      <c r="AT135" s="9">
        <v>0</v>
      </c>
      <c r="AU135" s="9" t="s">
        <v>340</v>
      </c>
      <c r="AV135" s="9" t="s">
        <v>340</v>
      </c>
      <c r="AW135" s="9" t="s">
        <v>340</v>
      </c>
      <c r="AX135" s="9" t="s">
        <v>340</v>
      </c>
      <c r="AY135" s="70">
        <v>25.159235668789808</v>
      </c>
      <c r="AZ135" s="70">
        <v>46.17834394904459</v>
      </c>
      <c r="BA135" s="70">
        <v>0</v>
      </c>
      <c r="BB135" s="70">
        <v>7.006369426751593</v>
      </c>
      <c r="BC135" s="70">
        <v>7.32484076433121</v>
      </c>
      <c r="BD135" s="70">
        <v>13.05732484076433</v>
      </c>
      <c r="BE135" s="70">
        <v>1.2738853503184715</v>
      </c>
      <c r="BF135" s="71" t="s">
        <v>340</v>
      </c>
      <c r="BG135" s="71" t="s">
        <v>340</v>
      </c>
      <c r="BH135" s="71" t="s">
        <v>340</v>
      </c>
      <c r="BI135" s="71" t="s">
        <v>340</v>
      </c>
      <c r="BJ135" s="71"/>
      <c r="BK135" s="71" t="s">
        <v>340</v>
      </c>
      <c r="BL135" s="84">
        <v>6</v>
      </c>
      <c r="BM135" s="9" t="s">
        <v>340</v>
      </c>
      <c r="BN135" s="3" t="s">
        <v>1181</v>
      </c>
      <c r="BO135" s="20" t="s">
        <v>1502</v>
      </c>
      <c r="BP135" s="9"/>
      <c r="BQ135" s="9">
        <v>6</v>
      </c>
      <c r="BR135" s="9">
        <v>6</v>
      </c>
      <c r="BS135" s="9">
        <v>0</v>
      </c>
      <c r="BT135" s="9">
        <v>0</v>
      </c>
      <c r="BU135" s="9">
        <v>2</v>
      </c>
      <c r="BV135" s="9">
        <v>0</v>
      </c>
      <c r="BW135" s="9">
        <v>0</v>
      </c>
      <c r="BX135" s="9">
        <v>14</v>
      </c>
      <c r="BY135" s="9">
        <v>25</v>
      </c>
      <c r="BZ135" s="9">
        <v>21</v>
      </c>
      <c r="CA135" s="9">
        <v>13</v>
      </c>
      <c r="CB135" s="9">
        <v>0</v>
      </c>
      <c r="CC135" s="9" t="s">
        <v>340</v>
      </c>
      <c r="CD135" s="9" t="s">
        <v>340</v>
      </c>
      <c r="CE135" s="9">
        <v>2</v>
      </c>
      <c r="CF135" s="9" t="s">
        <v>340</v>
      </c>
      <c r="CG135" s="9">
        <v>0</v>
      </c>
      <c r="CH135" s="9">
        <v>0</v>
      </c>
      <c r="CI135" s="9">
        <v>0</v>
      </c>
      <c r="CJ135" s="72">
        <v>5000</v>
      </c>
      <c r="CK135" s="72">
        <v>100</v>
      </c>
      <c r="CL135" s="24" t="s">
        <v>747</v>
      </c>
      <c r="CM135" s="21" t="s">
        <v>1586</v>
      </c>
      <c r="CN135" s="9"/>
      <c r="CO135" s="9"/>
      <c r="CP135" s="73"/>
      <c r="CQ135" s="74" t="s">
        <v>340</v>
      </c>
      <c r="CR135" s="25"/>
      <c r="CS135" s="25"/>
      <c r="CT135" s="71"/>
      <c r="CU135" s="9">
        <v>0</v>
      </c>
      <c r="CV135" s="9">
        <v>4</v>
      </c>
      <c r="CW135" s="9">
        <v>3</v>
      </c>
      <c r="CX135" s="75" t="s">
        <v>747</v>
      </c>
      <c r="CY135" s="26" t="s">
        <v>1366</v>
      </c>
      <c r="CZ135" s="71"/>
      <c r="DA135" s="71"/>
      <c r="DB135" s="76"/>
      <c r="DC135" s="9"/>
      <c r="DD135" s="9"/>
      <c r="DE135" s="6"/>
      <c r="DF135" s="5"/>
      <c r="DG135" s="5"/>
      <c r="DH135" s="5"/>
      <c r="DI135" s="5"/>
      <c r="DJ135" s="5"/>
      <c r="DK135" s="5"/>
      <c r="DL135" s="5">
        <v>378.3</v>
      </c>
      <c r="DM135" s="5"/>
      <c r="DN135" s="5"/>
      <c r="DO135" s="5"/>
      <c r="DP135" s="5"/>
      <c r="DQ135" s="5"/>
      <c r="DR135" s="5"/>
      <c r="DS135" s="5"/>
      <c r="DT135" s="5">
        <v>378.3</v>
      </c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>
        <v>378.3</v>
      </c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77">
        <v>378.3</v>
      </c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  <c r="IP135" s="26"/>
      <c r="IQ135" s="26"/>
      <c r="IR135" s="26"/>
    </row>
    <row r="136" spans="1:252" ht="12.75">
      <c r="A136" s="23" t="s">
        <v>678</v>
      </c>
      <c r="B136" s="9" t="s">
        <v>353</v>
      </c>
      <c r="C136" s="9" t="s">
        <v>1996</v>
      </c>
      <c r="D136" s="9" t="s">
        <v>1997</v>
      </c>
      <c r="E136" s="63" t="s">
        <v>1070</v>
      </c>
      <c r="F136" s="63" t="s">
        <v>1070</v>
      </c>
      <c r="G136" s="64">
        <v>421823</v>
      </c>
      <c r="H136" s="64">
        <v>820455</v>
      </c>
      <c r="I136" s="65" t="s">
        <v>497</v>
      </c>
      <c r="J136" s="65"/>
      <c r="K136" s="65"/>
      <c r="L136" s="60"/>
      <c r="M136" s="9" t="s">
        <v>348</v>
      </c>
      <c r="N136" s="82"/>
      <c r="O136" s="40"/>
      <c r="P136" s="40">
        <f>285+280</f>
        <v>565</v>
      </c>
      <c r="Q136" s="67"/>
      <c r="R136" s="67"/>
      <c r="S136" s="67"/>
      <c r="T136" s="9"/>
      <c r="U136" s="9"/>
      <c r="V136" s="68"/>
      <c r="W136" s="65"/>
      <c r="X136" s="65"/>
      <c r="Y136" s="65"/>
      <c r="Z136" s="68" t="s">
        <v>340</v>
      </c>
      <c r="AA136" s="69">
        <v>1</v>
      </c>
      <c r="AB136" s="69">
        <v>87.14285714285714</v>
      </c>
      <c r="AC136" s="9">
        <v>2</v>
      </c>
      <c r="AD136" s="69">
        <v>11.071428571428571</v>
      </c>
      <c r="AE136" s="25">
        <v>1</v>
      </c>
      <c r="AF136" s="25"/>
      <c r="AG136" s="25"/>
      <c r="AH136" s="25"/>
      <c r="AI136" s="20"/>
      <c r="AJ136" s="20"/>
      <c r="AK136" s="20"/>
      <c r="AL136" s="20" t="s">
        <v>1502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80" t="s">
        <v>340</v>
      </c>
      <c r="AS136" s="80" t="s">
        <v>340</v>
      </c>
      <c r="AT136" s="80">
        <v>0</v>
      </c>
      <c r="AU136" s="80">
        <v>0</v>
      </c>
      <c r="AV136" s="80" t="s">
        <v>340</v>
      </c>
      <c r="AW136" s="80">
        <v>0</v>
      </c>
      <c r="AX136" s="80">
        <v>0</v>
      </c>
      <c r="AY136" s="70">
        <v>87.14285714285714</v>
      </c>
      <c r="AZ136" s="70">
        <v>1.7857142857142856</v>
      </c>
      <c r="BA136" s="70">
        <v>0</v>
      </c>
      <c r="BB136" s="70">
        <v>0</v>
      </c>
      <c r="BC136" s="70">
        <v>11.071428571428571</v>
      </c>
      <c r="BD136" s="70">
        <v>0</v>
      </c>
      <c r="BE136" s="70">
        <v>0</v>
      </c>
      <c r="BF136" s="71" t="s">
        <v>340</v>
      </c>
      <c r="BG136" s="71"/>
      <c r="BH136" s="71"/>
      <c r="BI136" s="71"/>
      <c r="BJ136" s="71"/>
      <c r="BK136" s="71"/>
      <c r="BL136" s="9"/>
      <c r="BM136" s="9" t="s">
        <v>340</v>
      </c>
      <c r="BN136" s="3" t="s">
        <v>1184</v>
      </c>
      <c r="BO136" s="20" t="s">
        <v>1502</v>
      </c>
      <c r="BP136" s="9"/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 t="s">
        <v>340</v>
      </c>
      <c r="CD136" s="9" t="s">
        <v>340</v>
      </c>
      <c r="CE136" s="9">
        <v>1</v>
      </c>
      <c r="CF136" s="9" t="s">
        <v>340</v>
      </c>
      <c r="CG136" s="9">
        <v>0</v>
      </c>
      <c r="CH136" s="9">
        <v>0</v>
      </c>
      <c r="CI136" s="9">
        <v>0</v>
      </c>
      <c r="CJ136" s="72">
        <v>5038</v>
      </c>
      <c r="CK136" s="72">
        <v>75</v>
      </c>
      <c r="CL136" s="79" t="s">
        <v>749</v>
      </c>
      <c r="CM136" s="22" t="s">
        <v>1564</v>
      </c>
      <c r="CN136" s="9"/>
      <c r="CO136" s="9"/>
      <c r="CP136" s="73"/>
      <c r="CQ136" s="74" t="s">
        <v>340</v>
      </c>
      <c r="CR136" s="25"/>
      <c r="CS136" s="25"/>
      <c r="CT136" s="71"/>
      <c r="CU136" s="9" t="s">
        <v>348</v>
      </c>
      <c r="CV136" s="9">
        <v>1</v>
      </c>
      <c r="CW136" s="9">
        <v>3</v>
      </c>
      <c r="CX136" s="75" t="s">
        <v>749</v>
      </c>
      <c r="CY136" s="26" t="s">
        <v>843</v>
      </c>
      <c r="CZ136" s="71"/>
      <c r="DA136" s="71"/>
      <c r="DB136" s="76"/>
      <c r="DC136" s="9"/>
      <c r="DD136" s="9"/>
      <c r="DE136" s="6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77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  <c r="IP136" s="26"/>
      <c r="IQ136" s="26"/>
      <c r="IR136" s="26"/>
    </row>
    <row r="137" spans="1:252" ht="20.25" customHeight="1">
      <c r="A137" s="23" t="s">
        <v>671</v>
      </c>
      <c r="B137" s="9" t="s">
        <v>353</v>
      </c>
      <c r="C137" s="9" t="s">
        <v>1998</v>
      </c>
      <c r="D137" s="9" t="s">
        <v>1999</v>
      </c>
      <c r="E137" s="63" t="s">
        <v>1076</v>
      </c>
      <c r="F137" s="63" t="s">
        <v>1076</v>
      </c>
      <c r="G137" s="64">
        <v>490620</v>
      </c>
      <c r="H137" s="64">
        <v>810049</v>
      </c>
      <c r="I137" s="65" t="s">
        <v>497</v>
      </c>
      <c r="J137" s="65"/>
      <c r="K137" s="65"/>
      <c r="L137" s="60"/>
      <c r="M137" s="9" t="s">
        <v>348</v>
      </c>
      <c r="N137" s="66"/>
      <c r="O137" s="40"/>
      <c r="P137" s="40">
        <f>527+464</f>
        <v>991</v>
      </c>
      <c r="Q137" s="67" t="s">
        <v>340</v>
      </c>
      <c r="R137" s="67"/>
      <c r="S137" s="67"/>
      <c r="T137" s="9"/>
      <c r="U137" s="9"/>
      <c r="V137" s="68"/>
      <c r="W137" s="65"/>
      <c r="X137" s="65"/>
      <c r="Y137" s="65"/>
      <c r="Z137" s="68" t="s">
        <v>340</v>
      </c>
      <c r="AA137" s="69">
        <v>1</v>
      </c>
      <c r="AB137" s="69">
        <v>43.53448275862069</v>
      </c>
      <c r="AC137" s="9">
        <v>2</v>
      </c>
      <c r="AD137" s="69">
        <v>21.336206896551722</v>
      </c>
      <c r="AE137" s="24"/>
      <c r="AF137" s="83"/>
      <c r="AG137" s="74"/>
      <c r="AH137" s="74" t="s">
        <v>340</v>
      </c>
      <c r="AI137" s="20"/>
      <c r="AJ137" s="20"/>
      <c r="AK137" s="20"/>
      <c r="AL137" s="20"/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80" t="s">
        <v>340</v>
      </c>
      <c r="AS137" s="80" t="s">
        <v>340</v>
      </c>
      <c r="AT137" s="80">
        <v>0</v>
      </c>
      <c r="AU137" s="80" t="s">
        <v>340</v>
      </c>
      <c r="AV137" s="80" t="s">
        <v>340</v>
      </c>
      <c r="AW137" s="80" t="s">
        <v>340</v>
      </c>
      <c r="AX137" s="80" t="s">
        <v>340</v>
      </c>
      <c r="AY137" s="70">
        <v>43.53448275862069</v>
      </c>
      <c r="AZ137" s="70">
        <v>35.12931034482759</v>
      </c>
      <c r="BA137" s="70">
        <v>0</v>
      </c>
      <c r="BB137" s="70">
        <v>3.0172413793103448</v>
      </c>
      <c r="BC137" s="70">
        <v>10.560344827586206</v>
      </c>
      <c r="BD137" s="70">
        <v>7.543103448275862</v>
      </c>
      <c r="BE137" s="70">
        <v>0.21551724137931033</v>
      </c>
      <c r="BF137" s="71" t="s">
        <v>340</v>
      </c>
      <c r="BG137" s="71" t="s">
        <v>340</v>
      </c>
      <c r="BH137" s="71"/>
      <c r="BI137" s="71" t="s">
        <v>340</v>
      </c>
      <c r="BJ137" s="71"/>
      <c r="BK137" s="71" t="s">
        <v>340</v>
      </c>
      <c r="BL137" s="84">
        <v>4</v>
      </c>
      <c r="BM137" s="9" t="s">
        <v>340</v>
      </c>
      <c r="BN137" s="3" t="s">
        <v>1192</v>
      </c>
      <c r="BO137" s="20" t="s">
        <v>1502</v>
      </c>
      <c r="BP137" s="9"/>
      <c r="BQ137" s="9">
        <v>4</v>
      </c>
      <c r="BR137" s="9">
        <v>4</v>
      </c>
      <c r="BS137" s="9">
        <v>0</v>
      </c>
      <c r="BT137" s="9">
        <v>0</v>
      </c>
      <c r="BU137" s="9">
        <v>3</v>
      </c>
      <c r="BV137" s="9">
        <v>0</v>
      </c>
      <c r="BW137" s="9">
        <v>0</v>
      </c>
      <c r="BX137" s="9">
        <v>15</v>
      </c>
      <c r="BY137" s="9">
        <v>15</v>
      </c>
      <c r="BZ137" s="9">
        <v>28</v>
      </c>
      <c r="CA137" s="9">
        <v>16</v>
      </c>
      <c r="CB137" s="9">
        <v>1</v>
      </c>
      <c r="CC137" s="9" t="s">
        <v>340</v>
      </c>
      <c r="CD137" s="9" t="s">
        <v>340</v>
      </c>
      <c r="CE137" s="9">
        <v>1</v>
      </c>
      <c r="CF137" s="9" t="s">
        <v>340</v>
      </c>
      <c r="CG137" s="9">
        <v>0</v>
      </c>
      <c r="CH137" s="9">
        <v>0</v>
      </c>
      <c r="CI137" s="9">
        <v>0</v>
      </c>
      <c r="CJ137" s="72">
        <v>4500</v>
      </c>
      <c r="CK137" s="72">
        <v>100</v>
      </c>
      <c r="CL137" s="24" t="s">
        <v>731</v>
      </c>
      <c r="CM137" s="21" t="s">
        <v>1586</v>
      </c>
      <c r="CN137" s="9"/>
      <c r="CO137" s="9"/>
      <c r="CP137" s="73"/>
      <c r="CQ137" s="74" t="s">
        <v>340</v>
      </c>
      <c r="CR137" s="25"/>
      <c r="CS137" s="25"/>
      <c r="CT137" s="71"/>
      <c r="CU137" s="9" t="s">
        <v>348</v>
      </c>
      <c r="CV137" s="9">
        <v>4</v>
      </c>
      <c r="CW137" s="9">
        <v>3</v>
      </c>
      <c r="CX137" s="75" t="s">
        <v>731</v>
      </c>
      <c r="CY137" s="26" t="s">
        <v>793</v>
      </c>
      <c r="CZ137" s="71"/>
      <c r="DA137" s="71"/>
      <c r="DB137" s="76"/>
      <c r="DC137" s="9"/>
      <c r="DD137" s="9"/>
      <c r="DE137" s="6"/>
      <c r="DF137" s="5"/>
      <c r="DG137" s="5"/>
      <c r="DH137" s="5"/>
      <c r="DI137" s="5"/>
      <c r="DJ137" s="5"/>
      <c r="DK137" s="5"/>
      <c r="DL137" s="5">
        <v>261.5</v>
      </c>
      <c r="DM137" s="5">
        <v>125.7</v>
      </c>
      <c r="DN137" s="5"/>
      <c r="DO137" s="5"/>
      <c r="DP137" s="5"/>
      <c r="DQ137" s="5"/>
      <c r="DR137" s="5"/>
      <c r="DS137" s="5"/>
      <c r="DT137" s="5">
        <v>387.2</v>
      </c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>
        <v>387.2</v>
      </c>
      <c r="EH137" s="5"/>
      <c r="EI137" s="5"/>
      <c r="EJ137" s="5"/>
      <c r="EK137" s="5">
        <v>14.4</v>
      </c>
      <c r="EL137" s="5"/>
      <c r="EM137" s="5"/>
      <c r="EN137" s="5"/>
      <c r="EO137" s="5"/>
      <c r="EP137" s="5"/>
      <c r="EQ137" s="5"/>
      <c r="ER137" s="5"/>
      <c r="ES137" s="5">
        <v>14.4</v>
      </c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77">
        <v>41.6</v>
      </c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  <c r="IP137" s="26"/>
      <c r="IQ137" s="26"/>
      <c r="IR137" s="26"/>
    </row>
    <row r="138" spans="1:252" ht="25.5" customHeight="1">
      <c r="A138" s="23" t="s">
        <v>669</v>
      </c>
      <c r="B138" s="9" t="s">
        <v>353</v>
      </c>
      <c r="C138" s="9" t="s">
        <v>69</v>
      </c>
      <c r="D138" s="9" t="s">
        <v>70</v>
      </c>
      <c r="E138" s="63" t="s">
        <v>1078</v>
      </c>
      <c r="F138" s="63" t="s">
        <v>1078</v>
      </c>
      <c r="G138" s="64">
        <v>442657</v>
      </c>
      <c r="H138" s="64">
        <v>800930</v>
      </c>
      <c r="I138" s="65" t="s">
        <v>497</v>
      </c>
      <c r="J138" s="65"/>
      <c r="K138" s="65"/>
      <c r="L138" s="6"/>
      <c r="M138" s="9" t="s">
        <v>348</v>
      </c>
      <c r="N138" s="66"/>
      <c r="O138" s="40">
        <v>759</v>
      </c>
      <c r="P138" s="40">
        <v>5535</v>
      </c>
      <c r="Q138" s="67"/>
      <c r="R138" s="67"/>
      <c r="S138" s="67"/>
      <c r="T138" s="65"/>
      <c r="U138" s="65"/>
      <c r="V138" s="68"/>
      <c r="W138" s="65"/>
      <c r="X138" s="65"/>
      <c r="Y138" s="65"/>
      <c r="Z138" s="68" t="s">
        <v>340</v>
      </c>
      <c r="AA138" s="69">
        <v>5</v>
      </c>
      <c r="AB138" s="69">
        <v>63.057567670606176</v>
      </c>
      <c r="AC138" s="9">
        <v>1</v>
      </c>
      <c r="AD138" s="69">
        <v>69.61494471978651</v>
      </c>
      <c r="AE138" s="79"/>
      <c r="AF138" s="79"/>
      <c r="AG138" s="79"/>
      <c r="AH138" s="79"/>
      <c r="AI138" s="20"/>
      <c r="AJ138" s="20"/>
      <c r="AK138" s="20"/>
      <c r="AL138" s="20" t="s">
        <v>1501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80" t="s">
        <v>340</v>
      </c>
      <c r="AS138" s="80" t="s">
        <v>340</v>
      </c>
      <c r="AT138" s="80">
        <v>0</v>
      </c>
      <c r="AU138" s="80" t="s">
        <v>340</v>
      </c>
      <c r="AV138" s="80" t="s">
        <v>340</v>
      </c>
      <c r="AW138" s="80" t="s">
        <v>340</v>
      </c>
      <c r="AX138" s="80" t="s">
        <v>340</v>
      </c>
      <c r="AY138" s="70">
        <v>1.3343499809378574</v>
      </c>
      <c r="AZ138" s="70">
        <v>29.050705299275638</v>
      </c>
      <c r="BA138" s="70">
        <v>0</v>
      </c>
      <c r="BB138" s="70">
        <v>6.1761341974837975</v>
      </c>
      <c r="BC138" s="70">
        <v>63.057567670606176</v>
      </c>
      <c r="BD138" s="70">
        <v>0.19062142584826536</v>
      </c>
      <c r="BE138" s="70">
        <v>0.19062142584826536</v>
      </c>
      <c r="BF138" s="71" t="s">
        <v>340</v>
      </c>
      <c r="BG138" s="71" t="s">
        <v>340</v>
      </c>
      <c r="BH138" s="71" t="s">
        <v>340</v>
      </c>
      <c r="BI138" s="71" t="s">
        <v>340</v>
      </c>
      <c r="BJ138" s="71"/>
      <c r="BK138" s="71" t="s">
        <v>340</v>
      </c>
      <c r="BL138" s="9"/>
      <c r="BM138" s="9" t="s">
        <v>340</v>
      </c>
      <c r="BN138" s="3" t="s">
        <v>1155</v>
      </c>
      <c r="BO138" s="20" t="s">
        <v>1501</v>
      </c>
      <c r="BP138" s="9"/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 t="s">
        <v>340</v>
      </c>
      <c r="CD138" s="9" t="s">
        <v>340</v>
      </c>
      <c r="CE138" s="9">
        <v>2</v>
      </c>
      <c r="CF138" s="9" t="s">
        <v>340</v>
      </c>
      <c r="CG138" s="9">
        <v>0</v>
      </c>
      <c r="CH138" s="9" t="s">
        <v>340</v>
      </c>
      <c r="CI138" s="9">
        <v>0</v>
      </c>
      <c r="CJ138" s="72">
        <v>5000</v>
      </c>
      <c r="CK138" s="72">
        <v>100</v>
      </c>
      <c r="CL138" s="24" t="s">
        <v>755</v>
      </c>
      <c r="CM138" s="22" t="s">
        <v>1586</v>
      </c>
      <c r="CN138" s="9"/>
      <c r="CO138" s="9" t="s">
        <v>340</v>
      </c>
      <c r="CP138" s="81"/>
      <c r="CQ138" s="74" t="s">
        <v>340</v>
      </c>
      <c r="CR138" s="25"/>
      <c r="CS138" s="25"/>
      <c r="CT138" s="71"/>
      <c r="CU138" s="9" t="s">
        <v>348</v>
      </c>
      <c r="CV138" s="9">
        <v>4</v>
      </c>
      <c r="CW138" s="9">
        <v>3</v>
      </c>
      <c r="CX138" s="72" t="s">
        <v>755</v>
      </c>
      <c r="CY138" s="2" t="s">
        <v>1366</v>
      </c>
      <c r="CZ138" s="71"/>
      <c r="DA138" s="71"/>
      <c r="DB138" s="76"/>
      <c r="DC138" s="9"/>
      <c r="DD138" s="9"/>
      <c r="DE138" s="6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77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  <c r="GP138" s="26"/>
      <c r="GQ138" s="26"/>
      <c r="GR138" s="26"/>
      <c r="GS138" s="26"/>
      <c r="GT138" s="26"/>
      <c r="GU138" s="26"/>
      <c r="GV138" s="26"/>
      <c r="GW138" s="26"/>
      <c r="GX138" s="26"/>
      <c r="GY138" s="26"/>
      <c r="GZ138" s="26"/>
      <c r="HA138" s="26"/>
      <c r="HB138" s="26"/>
      <c r="HC138" s="26"/>
      <c r="HD138" s="26"/>
      <c r="HE138" s="26"/>
      <c r="HF138" s="26"/>
      <c r="HG138" s="26"/>
      <c r="HH138" s="26"/>
      <c r="HI138" s="26"/>
      <c r="HJ138" s="26"/>
      <c r="HK138" s="26"/>
      <c r="HL138" s="26"/>
      <c r="HM138" s="26"/>
      <c r="HN138" s="26"/>
      <c r="HO138" s="26"/>
      <c r="HP138" s="26"/>
      <c r="HQ138" s="26"/>
      <c r="HR138" s="26"/>
      <c r="HS138" s="26"/>
      <c r="HT138" s="26"/>
      <c r="HU138" s="26"/>
      <c r="HV138" s="26"/>
      <c r="HW138" s="26"/>
      <c r="HX138" s="26"/>
      <c r="HY138" s="26"/>
      <c r="HZ138" s="26"/>
      <c r="IA138" s="26"/>
      <c r="IB138" s="26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  <c r="IP138" s="26"/>
      <c r="IQ138" s="26"/>
      <c r="IR138" s="26"/>
    </row>
    <row r="139" spans="1:252" ht="25.5">
      <c r="A139" s="23" t="s">
        <v>667</v>
      </c>
      <c r="B139" s="9" t="s">
        <v>353</v>
      </c>
      <c r="C139" s="9" t="s">
        <v>2000</v>
      </c>
      <c r="D139" s="9" t="s">
        <v>2001</v>
      </c>
      <c r="E139" s="63" t="s">
        <v>2002</v>
      </c>
      <c r="F139" s="63" t="s">
        <v>1079</v>
      </c>
      <c r="G139" s="64">
        <v>450533</v>
      </c>
      <c r="H139" s="64">
        <v>743406</v>
      </c>
      <c r="I139" s="65" t="s">
        <v>497</v>
      </c>
      <c r="J139" s="65"/>
      <c r="K139" s="65"/>
      <c r="L139" s="60"/>
      <c r="M139" s="9" t="s">
        <v>348</v>
      </c>
      <c r="N139" s="66"/>
      <c r="O139" s="40"/>
      <c r="P139" s="40">
        <f>1090+865</f>
        <v>1955</v>
      </c>
      <c r="Q139" s="67" t="s">
        <v>340</v>
      </c>
      <c r="R139" s="67"/>
      <c r="S139" s="67"/>
      <c r="T139" s="9"/>
      <c r="U139" s="9"/>
      <c r="V139" s="68"/>
      <c r="W139" s="65"/>
      <c r="X139" s="65"/>
      <c r="Y139" s="65"/>
      <c r="Z139" s="68" t="s">
        <v>340</v>
      </c>
      <c r="AA139" s="69">
        <v>2</v>
      </c>
      <c r="AB139" s="69">
        <v>47.38067520372526</v>
      </c>
      <c r="AC139" s="9">
        <v>2</v>
      </c>
      <c r="AD139" s="69">
        <v>49.941792782305</v>
      </c>
      <c r="AE139" s="25">
        <v>1</v>
      </c>
      <c r="AF139" s="25"/>
      <c r="AG139" s="25"/>
      <c r="AH139" s="25"/>
      <c r="AI139" s="20"/>
      <c r="AJ139" s="20"/>
      <c r="AK139" s="20"/>
      <c r="AL139" s="20"/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80" t="s">
        <v>340</v>
      </c>
      <c r="AS139" s="80" t="s">
        <v>340</v>
      </c>
      <c r="AT139" s="80">
        <v>0</v>
      </c>
      <c r="AU139" s="80" t="s">
        <v>340</v>
      </c>
      <c r="AV139" s="80" t="s">
        <v>340</v>
      </c>
      <c r="AW139" s="80" t="s">
        <v>340</v>
      </c>
      <c r="AX139" s="80" t="s">
        <v>340</v>
      </c>
      <c r="AY139" s="70">
        <v>2.6775320139697323</v>
      </c>
      <c r="AZ139" s="70">
        <v>47.38067520372526</v>
      </c>
      <c r="BA139" s="70">
        <v>0</v>
      </c>
      <c r="BB139" s="70">
        <v>14.086146682188591</v>
      </c>
      <c r="BC139" s="70">
        <v>30.9662398137369</v>
      </c>
      <c r="BD139" s="70">
        <v>3.7252619324796274</v>
      </c>
      <c r="BE139" s="70">
        <v>1.1641443538998837</v>
      </c>
      <c r="BF139" s="71" t="s">
        <v>340</v>
      </c>
      <c r="BG139" s="71" t="s">
        <v>340</v>
      </c>
      <c r="BH139" s="71" t="s">
        <v>340</v>
      </c>
      <c r="BI139" s="71"/>
      <c r="BJ139" s="71"/>
      <c r="BK139" s="71" t="s">
        <v>340</v>
      </c>
      <c r="BL139" s="9">
        <v>3</v>
      </c>
      <c r="BM139" s="9" t="s">
        <v>340</v>
      </c>
      <c r="BN139" s="3" t="s">
        <v>1196</v>
      </c>
      <c r="BO139" s="20" t="s">
        <v>1502</v>
      </c>
      <c r="BP139" s="9"/>
      <c r="BQ139" s="9">
        <v>4</v>
      </c>
      <c r="BR139" s="9">
        <v>3</v>
      </c>
      <c r="BS139" s="9">
        <v>1</v>
      </c>
      <c r="BT139" s="9">
        <v>1</v>
      </c>
      <c r="BU139" s="9">
        <v>0</v>
      </c>
      <c r="BV139" s="9">
        <v>1</v>
      </c>
      <c r="BW139" s="9">
        <v>0</v>
      </c>
      <c r="BX139" s="9">
        <v>6</v>
      </c>
      <c r="BY139" s="9">
        <v>16</v>
      </c>
      <c r="BZ139" s="9">
        <v>11</v>
      </c>
      <c r="CA139" s="9">
        <v>7</v>
      </c>
      <c r="CB139" s="9">
        <v>35</v>
      </c>
      <c r="CC139" s="9" t="s">
        <v>340</v>
      </c>
      <c r="CD139" s="9" t="s">
        <v>340</v>
      </c>
      <c r="CE139" s="9">
        <v>1</v>
      </c>
      <c r="CF139" s="9" t="s">
        <v>340</v>
      </c>
      <c r="CG139" s="9">
        <v>0</v>
      </c>
      <c r="CH139" s="9">
        <v>0</v>
      </c>
      <c r="CI139" s="9">
        <v>0</v>
      </c>
      <c r="CJ139" s="72">
        <v>3500</v>
      </c>
      <c r="CK139" s="72">
        <v>100</v>
      </c>
      <c r="CL139" s="79" t="s">
        <v>734</v>
      </c>
      <c r="CM139" s="22" t="s">
        <v>1685</v>
      </c>
      <c r="CN139" s="9"/>
      <c r="CO139" s="9"/>
      <c r="CP139" s="73"/>
      <c r="CQ139" s="74" t="s">
        <v>340</v>
      </c>
      <c r="CR139" s="25"/>
      <c r="CS139" s="25"/>
      <c r="CT139" s="71"/>
      <c r="CU139" s="9" t="s">
        <v>348</v>
      </c>
      <c r="CV139" s="9">
        <v>4</v>
      </c>
      <c r="CW139" s="9">
        <v>3</v>
      </c>
      <c r="CX139" s="75" t="s">
        <v>734</v>
      </c>
      <c r="CY139" s="26" t="s">
        <v>1365</v>
      </c>
      <c r="CZ139" s="71"/>
      <c r="DA139" s="71"/>
      <c r="DB139" s="76"/>
      <c r="DC139" s="9"/>
      <c r="DD139" s="9"/>
      <c r="DE139" s="6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77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  <c r="IQ139" s="26"/>
      <c r="IR139" s="26"/>
    </row>
    <row r="140" spans="1:252" ht="12.75">
      <c r="A140" s="23" t="s">
        <v>440</v>
      </c>
      <c r="B140" s="9" t="s">
        <v>353</v>
      </c>
      <c r="C140" s="9" t="s">
        <v>1663</v>
      </c>
      <c r="D140" s="9" t="s">
        <v>1664</v>
      </c>
      <c r="E140" s="63" t="s">
        <v>901</v>
      </c>
      <c r="F140" s="63" t="s">
        <v>901</v>
      </c>
      <c r="G140" s="64">
        <v>491239</v>
      </c>
      <c r="H140" s="64">
        <v>572329</v>
      </c>
      <c r="I140" s="65" t="s">
        <v>384</v>
      </c>
      <c r="J140" s="65"/>
      <c r="K140" s="65"/>
      <c r="L140" s="60">
        <v>1998</v>
      </c>
      <c r="M140" s="9" t="s">
        <v>344</v>
      </c>
      <c r="N140" s="66"/>
      <c r="O140" s="40"/>
      <c r="P140" s="40">
        <v>16195</v>
      </c>
      <c r="Q140" s="67"/>
      <c r="R140" s="67"/>
      <c r="S140" s="67"/>
      <c r="T140" s="9" t="s">
        <v>340</v>
      </c>
      <c r="U140" s="9"/>
      <c r="V140" s="68"/>
      <c r="W140" s="65"/>
      <c r="X140" s="65" t="s">
        <v>340</v>
      </c>
      <c r="Y140" s="65" t="s">
        <v>340</v>
      </c>
      <c r="Z140" s="68"/>
      <c r="AA140" s="69">
        <v>1</v>
      </c>
      <c r="AB140" s="69">
        <v>68.58695652173913</v>
      </c>
      <c r="AC140" s="9">
        <v>2</v>
      </c>
      <c r="AD140" s="69">
        <v>4.239130434782608</v>
      </c>
      <c r="AE140" s="24"/>
      <c r="AF140" s="83"/>
      <c r="AG140" s="74"/>
      <c r="AH140" s="74" t="s">
        <v>340</v>
      </c>
      <c r="AI140" s="20"/>
      <c r="AJ140" s="20"/>
      <c r="AK140" s="20"/>
      <c r="AL140" s="20" t="s">
        <v>1502</v>
      </c>
      <c r="AM140" s="9" t="s">
        <v>340</v>
      </c>
      <c r="AN140" s="9" t="s">
        <v>340</v>
      </c>
      <c r="AO140" s="9" t="s">
        <v>340</v>
      </c>
      <c r="AP140" s="9">
        <v>0</v>
      </c>
      <c r="AQ140" s="9">
        <v>0</v>
      </c>
      <c r="AR140" s="80" t="s">
        <v>340</v>
      </c>
      <c r="AS140" s="80" t="s">
        <v>340</v>
      </c>
      <c r="AT140" s="80">
        <v>0</v>
      </c>
      <c r="AU140" s="80" t="s">
        <v>340</v>
      </c>
      <c r="AV140" s="80" t="s">
        <v>340</v>
      </c>
      <c r="AW140" s="80" t="s">
        <v>340</v>
      </c>
      <c r="AX140" s="80" t="s">
        <v>340</v>
      </c>
      <c r="AY140" s="70">
        <v>52.5552809138887</v>
      </c>
      <c r="AZ140" s="70">
        <v>38.7868261072884</v>
      </c>
      <c r="BA140" s="70">
        <v>0</v>
      </c>
      <c r="BB140" s="70">
        <v>2.09098804195337</v>
      </c>
      <c r="BC140" s="70">
        <v>2.6989110829046696</v>
      </c>
      <c r="BD140" s="70">
        <v>3.3602779076758633</v>
      </c>
      <c r="BE140" s="70">
        <v>0.5077159462889972</v>
      </c>
      <c r="BF140" s="71" t="s">
        <v>340</v>
      </c>
      <c r="BG140" s="71" t="s">
        <v>340</v>
      </c>
      <c r="BH140" s="71" t="s">
        <v>340</v>
      </c>
      <c r="BI140" s="71" t="s">
        <v>340</v>
      </c>
      <c r="BJ140" s="71"/>
      <c r="BK140" s="71" t="s">
        <v>340</v>
      </c>
      <c r="BL140" s="84">
        <v>2</v>
      </c>
      <c r="BM140" s="9"/>
      <c r="BN140" s="3" t="s">
        <v>1202</v>
      </c>
      <c r="BO140" s="20" t="s">
        <v>1502</v>
      </c>
      <c r="BP140" s="9"/>
      <c r="BQ140" s="9">
        <v>2</v>
      </c>
      <c r="BR140" s="9">
        <v>2</v>
      </c>
      <c r="BS140" s="9">
        <v>0</v>
      </c>
      <c r="BT140" s="9">
        <v>0</v>
      </c>
      <c r="BU140" s="9">
        <v>1</v>
      </c>
      <c r="BV140" s="9">
        <v>0</v>
      </c>
      <c r="BW140" s="9">
        <v>0</v>
      </c>
      <c r="BX140" s="9">
        <v>7</v>
      </c>
      <c r="BY140" s="9">
        <v>4</v>
      </c>
      <c r="BZ140" s="9">
        <v>5</v>
      </c>
      <c r="CA140" s="9">
        <v>1</v>
      </c>
      <c r="CB140" s="9">
        <v>0</v>
      </c>
      <c r="CC140" s="9" t="s">
        <v>340</v>
      </c>
      <c r="CD140" s="9" t="s">
        <v>340</v>
      </c>
      <c r="CE140" s="9">
        <v>1</v>
      </c>
      <c r="CF140" s="9" t="s">
        <v>340</v>
      </c>
      <c r="CG140" s="9">
        <v>0</v>
      </c>
      <c r="CH140" s="9">
        <v>0</v>
      </c>
      <c r="CI140" s="9">
        <v>0</v>
      </c>
      <c r="CJ140" s="72">
        <v>6000</v>
      </c>
      <c r="CK140" s="72">
        <v>150</v>
      </c>
      <c r="CL140" s="24" t="s">
        <v>761</v>
      </c>
      <c r="CM140" s="21" t="s">
        <v>1500</v>
      </c>
      <c r="CN140" s="9"/>
      <c r="CO140" s="9"/>
      <c r="CP140" s="73" t="s">
        <v>340</v>
      </c>
      <c r="CQ140" s="74" t="s">
        <v>340</v>
      </c>
      <c r="CR140" s="25"/>
      <c r="CS140" s="25"/>
      <c r="CT140" s="71"/>
      <c r="CU140" s="9" t="s">
        <v>348</v>
      </c>
      <c r="CV140" s="9">
        <v>1</v>
      </c>
      <c r="CW140" s="9">
        <v>4</v>
      </c>
      <c r="CX140" s="75" t="s">
        <v>761</v>
      </c>
      <c r="CY140" s="26"/>
      <c r="CZ140" s="71"/>
      <c r="DA140" s="71"/>
      <c r="DB140" s="76">
        <v>15</v>
      </c>
      <c r="DC140" s="9" t="s">
        <v>340</v>
      </c>
      <c r="DD140" s="9" t="s">
        <v>340</v>
      </c>
      <c r="DE140" s="6">
        <v>1998</v>
      </c>
      <c r="DF140" s="5">
        <v>958</v>
      </c>
      <c r="DG140" s="5"/>
      <c r="DH140" s="5">
        <v>958</v>
      </c>
      <c r="DI140" s="5" t="s">
        <v>340</v>
      </c>
      <c r="DJ140" s="5"/>
      <c r="DK140" s="5"/>
      <c r="DL140" s="5"/>
      <c r="DM140" s="5"/>
      <c r="DN140" s="5"/>
      <c r="DO140" s="5">
        <v>858.4</v>
      </c>
      <c r="DP140" s="5">
        <v>368.6</v>
      </c>
      <c r="DQ140" s="5"/>
      <c r="DR140" s="5"/>
      <c r="DS140" s="5">
        <v>444.7</v>
      </c>
      <c r="DT140" s="5">
        <v>1671.7</v>
      </c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>
        <v>2629.7</v>
      </c>
      <c r="EH140" s="5"/>
      <c r="EI140" s="5"/>
      <c r="EJ140" s="5"/>
      <c r="EK140" s="5"/>
      <c r="EL140" s="5">
        <v>95.4</v>
      </c>
      <c r="EM140" s="5"/>
      <c r="EN140" s="5"/>
      <c r="EO140" s="5">
        <v>43.1</v>
      </c>
      <c r="EP140" s="5"/>
      <c r="EQ140" s="5"/>
      <c r="ER140" s="5"/>
      <c r="ES140" s="5">
        <v>138.5</v>
      </c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77">
        <v>2768.2</v>
      </c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  <c r="GP140" s="26"/>
      <c r="GQ140" s="26"/>
      <c r="GR140" s="26"/>
      <c r="GS140" s="26"/>
      <c r="GT140" s="26"/>
      <c r="GU140" s="26"/>
      <c r="GV140" s="26"/>
      <c r="GW140" s="26"/>
      <c r="GX140" s="26"/>
      <c r="GY140" s="26"/>
      <c r="GZ140" s="26"/>
      <c r="HA140" s="26"/>
      <c r="HB140" s="26"/>
      <c r="HC140" s="26"/>
      <c r="HD140" s="26"/>
      <c r="HE140" s="26"/>
      <c r="HF140" s="26"/>
      <c r="HG140" s="26"/>
      <c r="HH140" s="26"/>
      <c r="HI140" s="26"/>
      <c r="HJ140" s="26"/>
      <c r="HK140" s="26"/>
      <c r="HL140" s="26"/>
      <c r="HM140" s="26"/>
      <c r="HN140" s="26"/>
      <c r="HO140" s="26"/>
      <c r="HP140" s="26"/>
      <c r="HQ140" s="26"/>
      <c r="HR140" s="26"/>
      <c r="HS140" s="26"/>
      <c r="HT140" s="26"/>
      <c r="HU140" s="26"/>
      <c r="HV140" s="26"/>
      <c r="HW140" s="26"/>
      <c r="HX140" s="26"/>
      <c r="HY140" s="26"/>
      <c r="HZ140" s="26"/>
      <c r="IA140" s="26"/>
      <c r="IB140" s="26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  <c r="IP140" s="26"/>
      <c r="IQ140" s="26"/>
      <c r="IR140" s="26"/>
    </row>
    <row r="141" spans="1:252" ht="12.75">
      <c r="A141" s="23" t="s">
        <v>439</v>
      </c>
      <c r="B141" s="9" t="s">
        <v>353</v>
      </c>
      <c r="C141" s="9" t="s">
        <v>1665</v>
      </c>
      <c r="D141" s="9" t="s">
        <v>1666</v>
      </c>
      <c r="E141" s="63" t="s">
        <v>1667</v>
      </c>
      <c r="F141" s="63" t="s">
        <v>902</v>
      </c>
      <c r="G141" s="64">
        <v>494954</v>
      </c>
      <c r="H141" s="64">
        <v>924439</v>
      </c>
      <c r="I141" s="65" t="s">
        <v>384</v>
      </c>
      <c r="J141" s="65"/>
      <c r="K141" s="65"/>
      <c r="L141" s="60">
        <v>1996</v>
      </c>
      <c r="M141" s="9" t="s">
        <v>348</v>
      </c>
      <c r="N141" s="66"/>
      <c r="O141" s="40">
        <v>869</v>
      </c>
      <c r="P141" s="40">
        <v>15220</v>
      </c>
      <c r="Q141" s="67"/>
      <c r="R141" s="67"/>
      <c r="S141" s="67"/>
      <c r="T141" s="9" t="s">
        <v>340</v>
      </c>
      <c r="U141" s="9" t="s">
        <v>340</v>
      </c>
      <c r="V141" s="68" t="s">
        <v>340</v>
      </c>
      <c r="W141" s="65" t="s">
        <v>340</v>
      </c>
      <c r="X141" s="65" t="s">
        <v>340</v>
      </c>
      <c r="Y141" s="65" t="s">
        <v>340</v>
      </c>
      <c r="Z141" s="68"/>
      <c r="AA141" s="69">
        <v>1</v>
      </c>
      <c r="AB141" s="69">
        <v>60.09634367843323</v>
      </c>
      <c r="AC141" s="9">
        <v>2</v>
      </c>
      <c r="AD141" s="69">
        <v>19.663586827765933</v>
      </c>
      <c r="AE141" s="25"/>
      <c r="AF141" s="25"/>
      <c r="AG141" s="25"/>
      <c r="AH141" s="25" t="s">
        <v>340</v>
      </c>
      <c r="AI141" s="20"/>
      <c r="AJ141" s="20"/>
      <c r="AK141" s="20"/>
      <c r="AL141" s="20" t="s">
        <v>1501</v>
      </c>
      <c r="AM141" s="9" t="s">
        <v>340</v>
      </c>
      <c r="AN141" s="9" t="s">
        <v>340</v>
      </c>
      <c r="AO141" s="9" t="s">
        <v>340</v>
      </c>
      <c r="AP141" s="9">
        <v>0</v>
      </c>
      <c r="AQ141" s="9">
        <v>0</v>
      </c>
      <c r="AR141" s="80" t="s">
        <v>340</v>
      </c>
      <c r="AS141" s="80" t="s">
        <v>340</v>
      </c>
      <c r="AT141" s="80">
        <v>0</v>
      </c>
      <c r="AU141" s="80" t="s">
        <v>340</v>
      </c>
      <c r="AV141" s="80" t="s">
        <v>340</v>
      </c>
      <c r="AW141" s="80" t="s">
        <v>340</v>
      </c>
      <c r="AX141" s="80" t="s">
        <v>340</v>
      </c>
      <c r="AY141" s="70">
        <v>60.09634367843323</v>
      </c>
      <c r="AZ141" s="70">
        <v>20.240069493800835</v>
      </c>
      <c r="BA141" s="70">
        <v>0</v>
      </c>
      <c r="BB141" s="70">
        <v>2.771855010660981</v>
      </c>
      <c r="BC141" s="70">
        <v>7.067835426044382</v>
      </c>
      <c r="BD141" s="70">
        <v>7.012556266287609</v>
      </c>
      <c r="BE141" s="70">
        <v>2.811340124772961</v>
      </c>
      <c r="BF141" s="71" t="s">
        <v>340</v>
      </c>
      <c r="BG141" s="71" t="s">
        <v>340</v>
      </c>
      <c r="BH141" s="71" t="s">
        <v>340</v>
      </c>
      <c r="BI141" s="71" t="s">
        <v>340</v>
      </c>
      <c r="BJ141" s="71"/>
      <c r="BK141" s="71" t="s">
        <v>340</v>
      </c>
      <c r="BL141" s="9">
        <v>4</v>
      </c>
      <c r="BM141" s="9" t="s">
        <v>340</v>
      </c>
      <c r="BN141" s="3" t="s">
        <v>1206</v>
      </c>
      <c r="BO141" s="20" t="s">
        <v>1502</v>
      </c>
      <c r="BP141" s="9"/>
      <c r="BQ141" s="9">
        <v>5</v>
      </c>
      <c r="BR141" s="9">
        <v>4</v>
      </c>
      <c r="BS141" s="9">
        <v>1</v>
      </c>
      <c r="BT141" s="9">
        <v>0</v>
      </c>
      <c r="BU141" s="9">
        <v>3</v>
      </c>
      <c r="BV141" s="9">
        <v>0</v>
      </c>
      <c r="BW141" s="9">
        <v>0</v>
      </c>
      <c r="BX141" s="9">
        <v>12</v>
      </c>
      <c r="BY141" s="9">
        <v>16</v>
      </c>
      <c r="BZ141" s="9">
        <v>9</v>
      </c>
      <c r="CA141" s="9">
        <v>10</v>
      </c>
      <c r="CB141" s="9">
        <v>27</v>
      </c>
      <c r="CC141" s="9" t="s">
        <v>340</v>
      </c>
      <c r="CD141" s="9" t="s">
        <v>340</v>
      </c>
      <c r="CE141" s="9">
        <v>2</v>
      </c>
      <c r="CF141" s="9" t="s">
        <v>340</v>
      </c>
      <c r="CG141" s="9">
        <v>0</v>
      </c>
      <c r="CH141" s="9">
        <v>0</v>
      </c>
      <c r="CI141" s="9">
        <v>0</v>
      </c>
      <c r="CJ141" s="72">
        <v>6000</v>
      </c>
      <c r="CK141" s="72">
        <v>150</v>
      </c>
      <c r="CL141" s="79" t="s">
        <v>763</v>
      </c>
      <c r="CM141" s="22" t="s">
        <v>1500</v>
      </c>
      <c r="CN141" s="9"/>
      <c r="CO141" s="9" t="s">
        <v>340</v>
      </c>
      <c r="CP141" s="73"/>
      <c r="CQ141" s="74" t="s">
        <v>340</v>
      </c>
      <c r="CR141" s="25"/>
      <c r="CS141" s="25"/>
      <c r="CT141" s="71"/>
      <c r="CU141" s="9" t="s">
        <v>348</v>
      </c>
      <c r="CV141" s="9">
        <v>1</v>
      </c>
      <c r="CW141" s="9">
        <v>3</v>
      </c>
      <c r="CX141" s="75" t="s">
        <v>763</v>
      </c>
      <c r="CY141" s="26" t="s">
        <v>1371</v>
      </c>
      <c r="CZ141" s="71"/>
      <c r="DA141" s="71"/>
      <c r="DB141" s="76"/>
      <c r="DC141" s="9" t="s">
        <v>340</v>
      </c>
      <c r="DD141" s="9" t="s">
        <v>340</v>
      </c>
      <c r="DE141" s="6">
        <v>1996</v>
      </c>
      <c r="DF141" s="5">
        <v>1642.269</v>
      </c>
      <c r="DG141" s="5"/>
      <c r="DH141" s="5">
        <v>1642.269</v>
      </c>
      <c r="DI141" s="5" t="s">
        <v>340</v>
      </c>
      <c r="DJ141" s="5"/>
      <c r="DK141" s="5"/>
      <c r="DL141" s="5"/>
      <c r="DM141" s="5">
        <v>164</v>
      </c>
      <c r="DN141" s="5">
        <v>124</v>
      </c>
      <c r="DO141" s="5">
        <v>450.4</v>
      </c>
      <c r="DP141" s="5"/>
      <c r="DQ141" s="5"/>
      <c r="DR141" s="5">
        <v>157.8</v>
      </c>
      <c r="DS141" s="5"/>
      <c r="DT141" s="5">
        <v>896.2</v>
      </c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>
        <v>2538.469</v>
      </c>
      <c r="EH141" s="5"/>
      <c r="EI141" s="5"/>
      <c r="EJ141" s="5"/>
      <c r="EK141" s="5"/>
      <c r="EL141" s="5"/>
      <c r="EM141" s="5">
        <v>27.5</v>
      </c>
      <c r="EN141" s="5"/>
      <c r="EO141" s="5"/>
      <c r="EP141" s="5"/>
      <c r="EQ141" s="5"/>
      <c r="ER141" s="5"/>
      <c r="ES141" s="5">
        <v>27.5</v>
      </c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77">
        <v>2565.969</v>
      </c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  <c r="GP141" s="26"/>
      <c r="GQ141" s="26"/>
      <c r="GR141" s="26"/>
      <c r="GS141" s="26"/>
      <c r="GT141" s="26"/>
      <c r="GU141" s="26"/>
      <c r="GV141" s="26"/>
      <c r="GW141" s="26"/>
      <c r="GX141" s="26"/>
      <c r="GY141" s="26"/>
      <c r="GZ141" s="26"/>
      <c r="HA141" s="26"/>
      <c r="HB141" s="26"/>
      <c r="HC141" s="26"/>
      <c r="HD141" s="26"/>
      <c r="HE141" s="26"/>
      <c r="HF141" s="26"/>
      <c r="HG141" s="26"/>
      <c r="HH141" s="26"/>
      <c r="HI141" s="26"/>
      <c r="HJ141" s="26"/>
      <c r="HK141" s="26"/>
      <c r="HL141" s="26"/>
      <c r="HM141" s="26"/>
      <c r="HN141" s="26"/>
      <c r="HO141" s="26"/>
      <c r="HP141" s="26"/>
      <c r="HQ141" s="26"/>
      <c r="HR141" s="26"/>
      <c r="HS141" s="26"/>
      <c r="HT141" s="26"/>
      <c r="HU141" s="26"/>
      <c r="HV141" s="26"/>
      <c r="HW141" s="26"/>
      <c r="HX141" s="26"/>
      <c r="HY141" s="26"/>
      <c r="HZ141" s="26"/>
      <c r="IA141" s="26"/>
      <c r="IB141" s="26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  <c r="IP141" s="26"/>
      <c r="IQ141" s="26"/>
      <c r="IR141" s="26"/>
    </row>
    <row r="142" spans="1:252" ht="12.75">
      <c r="A142" s="23" t="s">
        <v>438</v>
      </c>
      <c r="B142" s="9" t="s">
        <v>353</v>
      </c>
      <c r="C142" s="9" t="s">
        <v>1733</v>
      </c>
      <c r="D142" s="9" t="s">
        <v>1734</v>
      </c>
      <c r="E142" s="63" t="s">
        <v>1735</v>
      </c>
      <c r="F142" s="63" t="s">
        <v>978</v>
      </c>
      <c r="G142" s="64">
        <v>474142</v>
      </c>
      <c r="H142" s="64">
        <v>795056</v>
      </c>
      <c r="I142" s="65" t="s">
        <v>384</v>
      </c>
      <c r="J142" s="65"/>
      <c r="K142" s="65"/>
      <c r="L142" s="60">
        <v>1997</v>
      </c>
      <c r="M142" s="9" t="s">
        <v>348</v>
      </c>
      <c r="N142" s="66"/>
      <c r="O142" s="40">
        <v>647</v>
      </c>
      <c r="P142" s="40">
        <v>3214</v>
      </c>
      <c r="Q142" s="67" t="s">
        <v>340</v>
      </c>
      <c r="R142" s="67"/>
      <c r="S142" s="67"/>
      <c r="T142" s="9" t="s">
        <v>340</v>
      </c>
      <c r="U142" s="9"/>
      <c r="V142" s="68"/>
      <c r="W142" s="65"/>
      <c r="X142" s="65"/>
      <c r="Y142" s="65"/>
      <c r="Z142" s="68" t="s">
        <v>340</v>
      </c>
      <c r="AA142" s="69">
        <v>1</v>
      </c>
      <c r="AB142" s="69">
        <v>55.41951746489017</v>
      </c>
      <c r="AC142" s="9">
        <v>1</v>
      </c>
      <c r="AD142" s="69">
        <v>29.78033849477854</v>
      </c>
      <c r="AE142" s="24"/>
      <c r="AF142" s="83"/>
      <c r="AG142" s="74"/>
      <c r="AH142" s="74" t="s">
        <v>340</v>
      </c>
      <c r="AI142" s="20"/>
      <c r="AJ142" s="20"/>
      <c r="AK142" s="20"/>
      <c r="AL142" s="20" t="s">
        <v>1502</v>
      </c>
      <c r="AM142" s="9" t="s">
        <v>340</v>
      </c>
      <c r="AN142" s="9">
        <v>0</v>
      </c>
      <c r="AO142" s="9" t="s">
        <v>340</v>
      </c>
      <c r="AP142" s="9">
        <v>0</v>
      </c>
      <c r="AQ142" s="9">
        <v>0</v>
      </c>
      <c r="AR142" s="80">
        <v>0</v>
      </c>
      <c r="AS142" s="80">
        <v>0</v>
      </c>
      <c r="AT142" s="80">
        <v>0</v>
      </c>
      <c r="AU142" s="80">
        <v>0</v>
      </c>
      <c r="AV142" s="80">
        <v>0</v>
      </c>
      <c r="AW142" s="80">
        <v>0</v>
      </c>
      <c r="AX142" s="80">
        <v>0</v>
      </c>
      <c r="AY142" s="70">
        <v>55.41951746489017</v>
      </c>
      <c r="AZ142" s="70">
        <v>14.800144040331292</v>
      </c>
      <c r="BA142" s="70">
        <v>0</v>
      </c>
      <c r="BB142" s="70">
        <v>14.187972632337054</v>
      </c>
      <c r="BC142" s="70">
        <v>13.03564998199496</v>
      </c>
      <c r="BD142" s="70">
        <v>0.9722722362261434</v>
      </c>
      <c r="BE142" s="70">
        <v>1.5844436442203818</v>
      </c>
      <c r="BF142" s="71" t="s">
        <v>340</v>
      </c>
      <c r="BG142" s="71" t="s">
        <v>340</v>
      </c>
      <c r="BH142" s="71" t="s">
        <v>340</v>
      </c>
      <c r="BI142" s="71" t="s">
        <v>340</v>
      </c>
      <c r="BJ142" s="71"/>
      <c r="BK142" s="71" t="s">
        <v>340</v>
      </c>
      <c r="BL142" s="84">
        <v>5</v>
      </c>
      <c r="BM142" s="9" t="s">
        <v>340</v>
      </c>
      <c r="BO142" s="20" t="s">
        <v>1502</v>
      </c>
      <c r="BP142" s="9"/>
      <c r="BQ142" s="9">
        <v>5</v>
      </c>
      <c r="BR142" s="9">
        <v>5</v>
      </c>
      <c r="BS142" s="9">
        <v>0</v>
      </c>
      <c r="BT142" s="9">
        <v>1</v>
      </c>
      <c r="BU142" s="9">
        <v>2</v>
      </c>
      <c r="BV142" s="9">
        <v>0</v>
      </c>
      <c r="BW142" s="9">
        <v>0</v>
      </c>
      <c r="BX142" s="9">
        <v>15</v>
      </c>
      <c r="BY142" s="9">
        <v>25</v>
      </c>
      <c r="BZ142" s="9">
        <v>7</v>
      </c>
      <c r="CA142" s="9">
        <v>13</v>
      </c>
      <c r="CB142" s="9">
        <v>14</v>
      </c>
      <c r="CC142" s="9" t="s">
        <v>340</v>
      </c>
      <c r="CD142" s="9" t="s">
        <v>340</v>
      </c>
      <c r="CE142" s="9">
        <v>2</v>
      </c>
      <c r="CF142" s="9" t="s">
        <v>340</v>
      </c>
      <c r="CG142" s="9">
        <v>0</v>
      </c>
      <c r="CH142" s="9">
        <v>0</v>
      </c>
      <c r="CI142" s="9" t="s">
        <v>340</v>
      </c>
      <c r="CJ142" s="72">
        <v>6000</v>
      </c>
      <c r="CK142" s="72">
        <v>150</v>
      </c>
      <c r="CL142" s="24" t="s">
        <v>764</v>
      </c>
      <c r="CM142" s="21" t="s">
        <v>1500</v>
      </c>
      <c r="CN142" s="9"/>
      <c r="CO142" s="9" t="s">
        <v>340</v>
      </c>
      <c r="CP142" s="73" t="s">
        <v>340</v>
      </c>
      <c r="CQ142" s="74" t="s">
        <v>340</v>
      </c>
      <c r="CR142" s="25"/>
      <c r="CS142" s="25"/>
      <c r="CT142" s="71"/>
      <c r="CU142" s="9" t="s">
        <v>348</v>
      </c>
      <c r="CV142" s="9">
        <v>4</v>
      </c>
      <c r="CW142" s="9">
        <v>3</v>
      </c>
      <c r="CX142" s="75" t="s">
        <v>764</v>
      </c>
      <c r="CY142" s="26" t="s">
        <v>1385</v>
      </c>
      <c r="CZ142" s="71"/>
      <c r="DA142" s="71"/>
      <c r="DB142" s="76"/>
      <c r="DC142" s="9" t="s">
        <v>340</v>
      </c>
      <c r="DD142" s="9"/>
      <c r="DE142" s="6">
        <v>1997</v>
      </c>
      <c r="DF142" s="5">
        <v>1081.8</v>
      </c>
      <c r="DG142" s="5"/>
      <c r="DH142" s="5">
        <v>1081.8</v>
      </c>
      <c r="DI142" s="5"/>
      <c r="DJ142" s="5"/>
      <c r="DK142" s="5"/>
      <c r="DL142" s="5"/>
      <c r="DM142" s="5"/>
      <c r="DN142" s="5">
        <v>173.7</v>
      </c>
      <c r="DO142" s="5">
        <v>152</v>
      </c>
      <c r="DP142" s="5"/>
      <c r="DQ142" s="5"/>
      <c r="DR142" s="5"/>
      <c r="DS142" s="5"/>
      <c r="DT142" s="5">
        <v>325.7</v>
      </c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>
        <v>1407.5</v>
      </c>
      <c r="EH142" s="5"/>
      <c r="EI142" s="5"/>
      <c r="EJ142" s="5">
        <v>21</v>
      </c>
      <c r="EK142" s="5"/>
      <c r="EL142" s="5">
        <v>23</v>
      </c>
      <c r="EM142" s="5">
        <v>499.8</v>
      </c>
      <c r="EN142" s="5">
        <v>500</v>
      </c>
      <c r="EO142" s="5">
        <v>27</v>
      </c>
      <c r="EP142" s="5"/>
      <c r="EQ142" s="5">
        <v>219</v>
      </c>
      <c r="ER142" s="5"/>
      <c r="ES142" s="5">
        <v>1289.8</v>
      </c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77">
        <v>2697.3</v>
      </c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  <c r="GP142" s="26"/>
      <c r="GQ142" s="26"/>
      <c r="GR142" s="26"/>
      <c r="GS142" s="26"/>
      <c r="GT142" s="26"/>
      <c r="GU142" s="26"/>
      <c r="GV142" s="26"/>
      <c r="GW142" s="26"/>
      <c r="GX142" s="26"/>
      <c r="GY142" s="26"/>
      <c r="GZ142" s="26"/>
      <c r="HA142" s="26"/>
      <c r="HB142" s="26"/>
      <c r="HC142" s="26"/>
      <c r="HD142" s="26"/>
      <c r="HE142" s="26"/>
      <c r="HF142" s="26"/>
      <c r="HG142" s="26"/>
      <c r="HH142" s="26"/>
      <c r="HI142" s="26"/>
      <c r="HJ142" s="26"/>
      <c r="HK142" s="26"/>
      <c r="HL142" s="26"/>
      <c r="HM142" s="26"/>
      <c r="HN142" s="26"/>
      <c r="HO142" s="26"/>
      <c r="HP142" s="26"/>
      <c r="HQ142" s="26"/>
      <c r="HR142" s="26"/>
      <c r="HS142" s="26"/>
      <c r="HT142" s="26"/>
      <c r="HU142" s="26"/>
      <c r="HV142" s="26"/>
      <c r="HW142" s="26"/>
      <c r="HX142" s="26"/>
      <c r="HY142" s="26"/>
      <c r="HZ142" s="26"/>
      <c r="IA142" s="26"/>
      <c r="IB142" s="26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  <c r="IP142" s="26"/>
      <c r="IQ142" s="26"/>
      <c r="IR142" s="26"/>
    </row>
    <row r="143" spans="1:252" ht="12.75">
      <c r="A143" s="23" t="s">
        <v>660</v>
      </c>
      <c r="B143" s="9" t="s">
        <v>353</v>
      </c>
      <c r="C143" s="9" t="s">
        <v>2005</v>
      </c>
      <c r="D143" s="9" t="s">
        <v>2006</v>
      </c>
      <c r="E143" s="63" t="s">
        <v>1082</v>
      </c>
      <c r="F143" s="63" t="s">
        <v>1082</v>
      </c>
      <c r="G143" s="64">
        <v>462105</v>
      </c>
      <c r="H143" s="64">
        <v>823341</v>
      </c>
      <c r="I143" s="65" t="s">
        <v>497</v>
      </c>
      <c r="J143" s="65"/>
      <c r="K143" s="65"/>
      <c r="L143" s="60"/>
      <c r="M143" s="9" t="s">
        <v>348</v>
      </c>
      <c r="N143" s="66"/>
      <c r="O143" s="40">
        <v>1360</v>
      </c>
      <c r="P143" s="40">
        <v>3444</v>
      </c>
      <c r="Q143" s="67" t="s">
        <v>340</v>
      </c>
      <c r="R143" s="67"/>
      <c r="S143" s="67"/>
      <c r="T143" s="9"/>
      <c r="U143" s="9" t="s">
        <v>340</v>
      </c>
      <c r="V143" s="68"/>
      <c r="W143" s="65"/>
      <c r="X143" s="65"/>
      <c r="Y143" s="65"/>
      <c r="Z143" s="68" t="s">
        <v>340</v>
      </c>
      <c r="AA143" s="69">
        <v>2</v>
      </c>
      <c r="AB143" s="69">
        <v>49.4010889292196</v>
      </c>
      <c r="AC143" s="9">
        <v>2</v>
      </c>
      <c r="AD143" s="69">
        <v>26.098003629764065</v>
      </c>
      <c r="AE143" s="79"/>
      <c r="AF143" s="79"/>
      <c r="AG143" s="79"/>
      <c r="AH143" s="79" t="s">
        <v>340</v>
      </c>
      <c r="AI143" s="20"/>
      <c r="AJ143" s="20" t="s">
        <v>1501</v>
      </c>
      <c r="AK143" s="20"/>
      <c r="AL143" s="20"/>
      <c r="AM143" s="9">
        <v>0</v>
      </c>
      <c r="AN143" s="9" t="s">
        <v>340</v>
      </c>
      <c r="AO143" s="9" t="s">
        <v>340</v>
      </c>
      <c r="AP143" s="9">
        <v>0</v>
      </c>
      <c r="AQ143" s="9">
        <v>0</v>
      </c>
      <c r="AR143" s="80" t="s">
        <v>340</v>
      </c>
      <c r="AS143" s="80" t="s">
        <v>340</v>
      </c>
      <c r="AT143" s="80">
        <v>0</v>
      </c>
      <c r="AU143" s="80" t="s">
        <v>340</v>
      </c>
      <c r="AV143" s="80" t="s">
        <v>340</v>
      </c>
      <c r="AW143" s="80" t="s">
        <v>340</v>
      </c>
      <c r="AX143" s="80" t="s">
        <v>340</v>
      </c>
      <c r="AY143" s="70">
        <v>24.500907441016334</v>
      </c>
      <c r="AZ143" s="70">
        <v>49.4010889292196</v>
      </c>
      <c r="BA143" s="70">
        <v>0</v>
      </c>
      <c r="BB143" s="70">
        <v>11.542649727767696</v>
      </c>
      <c r="BC143" s="70">
        <v>11.941923774954628</v>
      </c>
      <c r="BD143" s="70">
        <v>2.431941923774955</v>
      </c>
      <c r="BE143" s="70">
        <v>0.18148820326678766</v>
      </c>
      <c r="BF143" s="71" t="s">
        <v>340</v>
      </c>
      <c r="BG143" s="71" t="s">
        <v>340</v>
      </c>
      <c r="BH143" s="71" t="s">
        <v>340</v>
      </c>
      <c r="BI143" s="71" t="s">
        <v>340</v>
      </c>
      <c r="BJ143" s="71"/>
      <c r="BK143" s="71" t="s">
        <v>340</v>
      </c>
      <c r="BL143" s="9">
        <v>6</v>
      </c>
      <c r="BM143" s="9" t="s">
        <v>340</v>
      </c>
      <c r="BN143" s="3" t="s">
        <v>1210</v>
      </c>
      <c r="BO143" s="20" t="s">
        <v>1502</v>
      </c>
      <c r="BP143" s="9"/>
      <c r="BQ143" s="9">
        <v>6</v>
      </c>
      <c r="BR143" s="9">
        <v>6</v>
      </c>
      <c r="BS143" s="9">
        <v>0</v>
      </c>
      <c r="BT143" s="9">
        <v>1</v>
      </c>
      <c r="BU143" s="9">
        <v>2</v>
      </c>
      <c r="BV143" s="9">
        <v>1</v>
      </c>
      <c r="BW143" s="9">
        <v>0</v>
      </c>
      <c r="BX143" s="9">
        <v>24</v>
      </c>
      <c r="BY143" s="9">
        <v>15</v>
      </c>
      <c r="BZ143" s="9">
        <v>9</v>
      </c>
      <c r="CA143" s="9">
        <v>15</v>
      </c>
      <c r="CB143" s="9">
        <v>10</v>
      </c>
      <c r="CC143" s="9" t="s">
        <v>340</v>
      </c>
      <c r="CD143" s="9" t="s">
        <v>340</v>
      </c>
      <c r="CE143" s="9">
        <v>1</v>
      </c>
      <c r="CF143" s="9" t="s">
        <v>340</v>
      </c>
      <c r="CG143" s="9">
        <v>0</v>
      </c>
      <c r="CH143" s="9">
        <v>0</v>
      </c>
      <c r="CI143" s="9">
        <v>0</v>
      </c>
      <c r="CJ143" s="72">
        <v>4500</v>
      </c>
      <c r="CK143" s="72">
        <v>100</v>
      </c>
      <c r="CL143" s="79" t="s">
        <v>734</v>
      </c>
      <c r="CM143" s="22" t="s">
        <v>1586</v>
      </c>
      <c r="CN143" s="9"/>
      <c r="CO143" s="9" t="s">
        <v>340</v>
      </c>
      <c r="CP143" s="81"/>
      <c r="CQ143" s="74" t="s">
        <v>340</v>
      </c>
      <c r="CR143" s="25"/>
      <c r="CS143" s="25"/>
      <c r="CT143" s="71"/>
      <c r="CU143" s="9">
        <v>0</v>
      </c>
      <c r="CV143" s="9">
        <v>4</v>
      </c>
      <c r="CW143" s="9">
        <v>3</v>
      </c>
      <c r="CX143" s="72" t="s">
        <v>734</v>
      </c>
      <c r="CY143" s="26" t="s">
        <v>1366</v>
      </c>
      <c r="CZ143" s="71"/>
      <c r="DA143" s="71"/>
      <c r="DB143" s="76"/>
      <c r="DC143" s="9"/>
      <c r="DD143" s="9"/>
      <c r="DE143" s="6"/>
      <c r="DF143" s="5"/>
      <c r="DG143" s="5"/>
      <c r="DH143" s="5"/>
      <c r="DI143" s="5"/>
      <c r="DJ143" s="5"/>
      <c r="DK143" s="5">
        <v>393.2</v>
      </c>
      <c r="DL143" s="5"/>
      <c r="DM143" s="5">
        <v>407</v>
      </c>
      <c r="DN143" s="5"/>
      <c r="DO143" s="5"/>
      <c r="DP143" s="5"/>
      <c r="DQ143" s="5"/>
      <c r="DR143" s="5"/>
      <c r="DS143" s="5"/>
      <c r="DT143" s="5">
        <v>800.2</v>
      </c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>
        <v>800.2</v>
      </c>
      <c r="EH143" s="5">
        <v>125</v>
      </c>
      <c r="EI143" s="5"/>
      <c r="EJ143" s="5">
        <v>19.1</v>
      </c>
      <c r="EK143" s="5"/>
      <c r="EL143" s="5"/>
      <c r="EM143" s="5">
        <v>161.6</v>
      </c>
      <c r="EN143" s="5"/>
      <c r="EO143" s="5"/>
      <c r="EP143" s="5"/>
      <c r="EQ143" s="5"/>
      <c r="ER143" s="5"/>
      <c r="ES143" s="5">
        <v>305.7</v>
      </c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77">
        <v>115.9</v>
      </c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  <c r="IP143" s="26"/>
      <c r="IQ143" s="26"/>
      <c r="IR143" s="26"/>
    </row>
    <row r="144" spans="1:252" ht="12.75">
      <c r="A144" s="23" t="s">
        <v>485</v>
      </c>
      <c r="B144" s="9" t="s">
        <v>353</v>
      </c>
      <c r="C144" s="9" t="s">
        <v>1772</v>
      </c>
      <c r="D144" s="9" t="s">
        <v>1784</v>
      </c>
      <c r="E144" s="63" t="s">
        <v>1001</v>
      </c>
      <c r="F144" s="63" t="s">
        <v>1001</v>
      </c>
      <c r="G144" s="64">
        <v>453300</v>
      </c>
      <c r="H144" s="64">
        <v>792100</v>
      </c>
      <c r="I144" s="65" t="s">
        <v>348</v>
      </c>
      <c r="J144" s="65"/>
      <c r="K144" s="65"/>
      <c r="L144" s="60">
        <v>1996</v>
      </c>
      <c r="M144" s="9" t="s">
        <v>348</v>
      </c>
      <c r="N144" s="66"/>
      <c r="O144" s="40"/>
      <c r="P144" s="40"/>
      <c r="Q144" s="67"/>
      <c r="R144" s="67"/>
      <c r="S144" s="67"/>
      <c r="T144" s="9"/>
      <c r="U144" s="9"/>
      <c r="V144" s="68"/>
      <c r="W144" s="65"/>
      <c r="X144" s="65"/>
      <c r="Y144" s="65"/>
      <c r="Z144" s="68" t="s">
        <v>340</v>
      </c>
      <c r="AA144" s="69"/>
      <c r="AB144" s="69"/>
      <c r="AC144" s="9">
        <v>0</v>
      </c>
      <c r="AD144" s="69"/>
      <c r="AE144" s="25"/>
      <c r="AF144" s="25"/>
      <c r="AG144" s="25"/>
      <c r="AH144" s="25"/>
      <c r="AI144" s="20"/>
      <c r="AJ144" s="20"/>
      <c r="AK144" s="20"/>
      <c r="AL144" s="20"/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78">
        <v>0</v>
      </c>
      <c r="AZ144" s="78">
        <v>0</v>
      </c>
      <c r="BA144" s="78">
        <v>0</v>
      </c>
      <c r="BB144" s="78">
        <v>0</v>
      </c>
      <c r="BC144" s="78">
        <v>0</v>
      </c>
      <c r="BD144" s="78">
        <v>0</v>
      </c>
      <c r="BE144" s="78">
        <v>0</v>
      </c>
      <c r="BF144" s="71"/>
      <c r="BG144" s="71"/>
      <c r="BH144" s="71"/>
      <c r="BI144" s="71"/>
      <c r="BJ144" s="71"/>
      <c r="BK144" s="71"/>
      <c r="BL144" s="9"/>
      <c r="BM144" s="9" t="s">
        <v>340</v>
      </c>
      <c r="BO144" s="20"/>
      <c r="BP144" s="9"/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 t="s">
        <v>340</v>
      </c>
      <c r="CD144" s="9" t="s">
        <v>340</v>
      </c>
      <c r="CE144" s="9">
        <v>2</v>
      </c>
      <c r="CF144" s="9">
        <v>0</v>
      </c>
      <c r="CG144" s="9">
        <v>0</v>
      </c>
      <c r="CH144" s="9" t="s">
        <v>340</v>
      </c>
      <c r="CI144" s="9">
        <v>0</v>
      </c>
      <c r="CJ144" s="72">
        <v>2500</v>
      </c>
      <c r="CK144" s="72">
        <v>100</v>
      </c>
      <c r="CL144" s="79">
        <v>0</v>
      </c>
      <c r="CM144" s="22" t="s">
        <v>1774</v>
      </c>
      <c r="CN144" s="9"/>
      <c r="CO144" s="9"/>
      <c r="CP144" s="73"/>
      <c r="CQ144" s="74"/>
      <c r="CR144" s="25" t="s">
        <v>340</v>
      </c>
      <c r="CS144" s="25"/>
      <c r="CT144" s="71"/>
      <c r="CU144" s="9">
        <v>0</v>
      </c>
      <c r="CV144" s="9"/>
      <c r="CW144" s="9">
        <v>1</v>
      </c>
      <c r="CX144" s="75"/>
      <c r="CY144" s="26"/>
      <c r="CZ144" s="71"/>
      <c r="DA144" s="71"/>
      <c r="DB144" s="76"/>
      <c r="DC144" s="9"/>
      <c r="DD144" s="9"/>
      <c r="DE144" s="6">
        <v>1996</v>
      </c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77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  <c r="IP144" s="26"/>
      <c r="IQ144" s="26"/>
      <c r="IR144" s="26"/>
    </row>
    <row r="145" spans="1:252" ht="25.5">
      <c r="A145" s="23" t="s">
        <v>657</v>
      </c>
      <c r="B145" s="9" t="s">
        <v>353</v>
      </c>
      <c r="C145" s="9" t="s">
        <v>1934</v>
      </c>
      <c r="D145" s="9" t="s">
        <v>1935</v>
      </c>
      <c r="E145" s="63" t="s">
        <v>1882</v>
      </c>
      <c r="F145" s="63" t="s">
        <v>1025</v>
      </c>
      <c r="G145" s="64">
        <v>521205</v>
      </c>
      <c r="H145" s="64">
        <v>814149</v>
      </c>
      <c r="I145" s="65" t="s">
        <v>497</v>
      </c>
      <c r="J145" s="65"/>
      <c r="K145" s="65"/>
      <c r="L145" s="60"/>
      <c r="M145" s="9" t="s">
        <v>344</v>
      </c>
      <c r="N145" s="66"/>
      <c r="O145" s="40"/>
      <c r="P145" s="40">
        <f>1598+1629</f>
        <v>3227</v>
      </c>
      <c r="Q145" s="67"/>
      <c r="R145" s="67"/>
      <c r="S145" s="67"/>
      <c r="T145" s="9" t="s">
        <v>340</v>
      </c>
      <c r="U145" s="9"/>
      <c r="V145" s="68"/>
      <c r="W145" s="65" t="s">
        <v>340</v>
      </c>
      <c r="X145" s="65"/>
      <c r="Y145" s="65" t="s">
        <v>340</v>
      </c>
      <c r="Z145" s="68"/>
      <c r="AA145" s="69">
        <v>1</v>
      </c>
      <c r="AB145" s="69">
        <v>66.48250460405156</v>
      </c>
      <c r="AC145" s="9">
        <v>2</v>
      </c>
      <c r="AD145" s="69">
        <v>0.8594229588704727</v>
      </c>
      <c r="AE145" s="24"/>
      <c r="AF145" s="83"/>
      <c r="AG145" s="74"/>
      <c r="AH145" s="74" t="s">
        <v>340</v>
      </c>
      <c r="AI145" s="20"/>
      <c r="AJ145" s="20"/>
      <c r="AK145" s="20"/>
      <c r="AL145" s="20"/>
      <c r="AM145" s="9" t="s">
        <v>340</v>
      </c>
      <c r="AN145" s="9">
        <v>0</v>
      </c>
      <c r="AO145" s="9" t="s">
        <v>340</v>
      </c>
      <c r="AP145" s="9">
        <v>0</v>
      </c>
      <c r="AQ145" s="9">
        <v>0</v>
      </c>
      <c r="AR145" s="80" t="s">
        <v>340</v>
      </c>
      <c r="AS145" s="80" t="s">
        <v>340</v>
      </c>
      <c r="AT145" s="80">
        <v>0</v>
      </c>
      <c r="AU145" s="80" t="s">
        <v>340</v>
      </c>
      <c r="AV145" s="80" t="s">
        <v>340</v>
      </c>
      <c r="AW145" s="80" t="s">
        <v>340</v>
      </c>
      <c r="AX145" s="80" t="s">
        <v>340</v>
      </c>
      <c r="AY145" s="70">
        <v>66.48250460405156</v>
      </c>
      <c r="AZ145" s="70">
        <v>32.65807243707796</v>
      </c>
      <c r="BA145" s="70">
        <v>0</v>
      </c>
      <c r="BB145" s="70">
        <v>0.24554941682013504</v>
      </c>
      <c r="BC145" s="70">
        <v>0.42971147943523635</v>
      </c>
      <c r="BD145" s="70">
        <v>0.06138735420503376</v>
      </c>
      <c r="BE145" s="70">
        <v>0.12277470841006752</v>
      </c>
      <c r="BF145" s="71" t="s">
        <v>340</v>
      </c>
      <c r="BG145" s="71" t="s">
        <v>340</v>
      </c>
      <c r="BH145" s="71"/>
      <c r="BI145" s="71" t="s">
        <v>340</v>
      </c>
      <c r="BJ145" s="71"/>
      <c r="BK145" s="71" t="s">
        <v>340</v>
      </c>
      <c r="BL145" s="84">
        <v>3</v>
      </c>
      <c r="BM145" s="9"/>
      <c r="BN145" s="3" t="s">
        <v>1211</v>
      </c>
      <c r="BO145" s="20" t="s">
        <v>1502</v>
      </c>
      <c r="BP145" s="9"/>
      <c r="BQ145" s="9">
        <v>3</v>
      </c>
      <c r="BR145" s="9">
        <v>3</v>
      </c>
      <c r="BS145" s="9">
        <v>0</v>
      </c>
      <c r="BT145" s="9">
        <v>0</v>
      </c>
      <c r="BU145" s="9">
        <v>0</v>
      </c>
      <c r="BV145" s="9">
        <v>0</v>
      </c>
      <c r="BW145" s="9">
        <v>1</v>
      </c>
      <c r="BX145" s="9">
        <v>5</v>
      </c>
      <c r="BY145" s="9">
        <v>19</v>
      </c>
      <c r="BZ145" s="9">
        <v>19</v>
      </c>
      <c r="CA145" s="9">
        <v>27</v>
      </c>
      <c r="CB145" s="9">
        <v>6</v>
      </c>
      <c r="CC145" s="9">
        <v>0</v>
      </c>
      <c r="CD145" s="9">
        <v>0</v>
      </c>
      <c r="CE145" s="9">
        <v>1</v>
      </c>
      <c r="CF145" s="9">
        <v>0</v>
      </c>
      <c r="CG145" s="9" t="s">
        <v>340</v>
      </c>
      <c r="CH145" s="9">
        <v>0</v>
      </c>
      <c r="CI145" s="9">
        <v>0</v>
      </c>
      <c r="CJ145" s="72">
        <v>3500</v>
      </c>
      <c r="CK145" s="72">
        <v>100</v>
      </c>
      <c r="CL145" s="24" t="s">
        <v>728</v>
      </c>
      <c r="CM145" s="21" t="s">
        <v>1685</v>
      </c>
      <c r="CN145" s="9"/>
      <c r="CO145" s="9"/>
      <c r="CP145" s="73"/>
      <c r="CQ145" s="74" t="s">
        <v>340</v>
      </c>
      <c r="CR145" s="25"/>
      <c r="CS145" s="25"/>
      <c r="CT145" s="71"/>
      <c r="CU145" s="9" t="s">
        <v>348</v>
      </c>
      <c r="CV145" s="9">
        <v>1</v>
      </c>
      <c r="CW145" s="9">
        <v>4</v>
      </c>
      <c r="CX145" s="75" t="s">
        <v>728</v>
      </c>
      <c r="CY145" s="26" t="s">
        <v>793</v>
      </c>
      <c r="CZ145" s="71"/>
      <c r="DA145" s="71"/>
      <c r="DB145" s="76"/>
      <c r="DC145" s="9"/>
      <c r="DD145" s="9" t="s">
        <v>340</v>
      </c>
      <c r="DE145" s="6"/>
      <c r="DF145" s="5"/>
      <c r="DG145" s="5"/>
      <c r="DH145" s="5"/>
      <c r="DI145" s="5" t="s">
        <v>340</v>
      </c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77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  <c r="IP145" s="26"/>
      <c r="IQ145" s="26"/>
      <c r="IR145" s="26"/>
    </row>
    <row r="146" spans="1:252" ht="12.75">
      <c r="A146" s="23" t="s">
        <v>436</v>
      </c>
      <c r="B146" s="9" t="s">
        <v>353</v>
      </c>
      <c r="C146" s="9" t="s">
        <v>1668</v>
      </c>
      <c r="D146" s="9" t="s">
        <v>1669</v>
      </c>
      <c r="E146" s="63" t="s">
        <v>903</v>
      </c>
      <c r="F146" s="63" t="s">
        <v>903</v>
      </c>
      <c r="G146" s="64">
        <v>483915</v>
      </c>
      <c r="H146" s="64">
        <v>932623</v>
      </c>
      <c r="I146" s="65" t="s">
        <v>384</v>
      </c>
      <c r="J146" s="65"/>
      <c r="K146" s="65"/>
      <c r="L146" s="60">
        <v>1995</v>
      </c>
      <c r="M146" s="9" t="s">
        <v>348</v>
      </c>
      <c r="N146" s="66"/>
      <c r="O146" s="40"/>
      <c r="P146" s="40">
        <v>6340</v>
      </c>
      <c r="Q146" s="67"/>
      <c r="R146" s="67"/>
      <c r="S146" s="67"/>
      <c r="T146" s="9" t="s">
        <v>340</v>
      </c>
      <c r="U146" s="9"/>
      <c r="V146" s="68" t="s">
        <v>340</v>
      </c>
      <c r="W146" s="65"/>
      <c r="X146" s="65" t="s">
        <v>340</v>
      </c>
      <c r="Y146" s="65"/>
      <c r="Z146" s="68"/>
      <c r="AA146" s="69">
        <v>1</v>
      </c>
      <c r="AB146" s="69">
        <v>66.99657403882756</v>
      </c>
      <c r="AC146" s="9">
        <v>2</v>
      </c>
      <c r="AD146" s="69">
        <v>20.384468976018272</v>
      </c>
      <c r="AE146" s="25"/>
      <c r="AF146" s="74"/>
      <c r="AG146" s="74"/>
      <c r="AH146" s="74" t="s">
        <v>340</v>
      </c>
      <c r="AI146" s="20" t="s">
        <v>1502</v>
      </c>
      <c r="AJ146" s="20"/>
      <c r="AK146" s="20"/>
      <c r="AL146" s="20"/>
      <c r="AM146" s="9" t="s">
        <v>340</v>
      </c>
      <c r="AN146" s="9">
        <v>0</v>
      </c>
      <c r="AO146" s="9" t="s">
        <v>340</v>
      </c>
      <c r="AP146" s="9">
        <v>0</v>
      </c>
      <c r="AQ146" s="9">
        <v>0</v>
      </c>
      <c r="AR146" s="80" t="s">
        <v>340</v>
      </c>
      <c r="AS146" s="80" t="s">
        <v>340</v>
      </c>
      <c r="AT146" s="80">
        <v>0</v>
      </c>
      <c r="AU146" s="80" t="s">
        <v>340</v>
      </c>
      <c r="AV146" s="80" t="s">
        <v>340</v>
      </c>
      <c r="AW146" s="80" t="s">
        <v>340</v>
      </c>
      <c r="AX146" s="80" t="s">
        <v>340</v>
      </c>
      <c r="AY146" s="70">
        <v>66.99657403882756</v>
      </c>
      <c r="AZ146" s="70">
        <v>12.618956985154167</v>
      </c>
      <c r="BA146" s="70">
        <v>0</v>
      </c>
      <c r="BB146" s="70">
        <v>0.8374571754853445</v>
      </c>
      <c r="BC146" s="70">
        <v>17.4914350970689</v>
      </c>
      <c r="BD146" s="70">
        <v>1.8842786448420252</v>
      </c>
      <c r="BE146" s="70">
        <v>0.17129805862200229</v>
      </c>
      <c r="BF146" s="71" t="s">
        <v>340</v>
      </c>
      <c r="BG146" s="71" t="s">
        <v>340</v>
      </c>
      <c r="BH146" s="71" t="s">
        <v>340</v>
      </c>
      <c r="BI146" s="71" t="s">
        <v>340</v>
      </c>
      <c r="BJ146" s="71"/>
      <c r="BK146" s="71" t="s">
        <v>340</v>
      </c>
      <c r="BL146" s="84">
        <v>2</v>
      </c>
      <c r="BM146" s="9" t="s">
        <v>340</v>
      </c>
      <c r="BN146" s="3" t="s">
        <v>1212</v>
      </c>
      <c r="BO146" s="20" t="s">
        <v>1502</v>
      </c>
      <c r="BP146" s="9"/>
      <c r="BQ146" s="9">
        <v>3</v>
      </c>
      <c r="BR146" s="9">
        <v>2</v>
      </c>
      <c r="BS146" s="9">
        <v>1</v>
      </c>
      <c r="BT146" s="9">
        <v>0</v>
      </c>
      <c r="BU146" s="9">
        <v>2</v>
      </c>
      <c r="BV146" s="9">
        <v>0</v>
      </c>
      <c r="BW146" s="9">
        <v>0</v>
      </c>
      <c r="BX146" s="9">
        <v>7</v>
      </c>
      <c r="BY146" s="9">
        <v>15</v>
      </c>
      <c r="BZ146" s="9">
        <v>13</v>
      </c>
      <c r="CA146" s="9">
        <v>13</v>
      </c>
      <c r="CB146" s="9">
        <v>28</v>
      </c>
      <c r="CC146" s="9" t="s">
        <v>340</v>
      </c>
      <c r="CD146" s="9" t="s">
        <v>340</v>
      </c>
      <c r="CE146" s="9">
        <v>2</v>
      </c>
      <c r="CF146" s="9" t="s">
        <v>340</v>
      </c>
      <c r="CG146" s="9">
        <v>0</v>
      </c>
      <c r="CH146" s="9">
        <v>0</v>
      </c>
      <c r="CI146" s="9">
        <v>0</v>
      </c>
      <c r="CJ146" s="72">
        <v>4500</v>
      </c>
      <c r="CK146" s="72">
        <v>100</v>
      </c>
      <c r="CL146" s="24" t="s">
        <v>734</v>
      </c>
      <c r="CM146" s="21" t="s">
        <v>1586</v>
      </c>
      <c r="CN146" s="9"/>
      <c r="CO146" s="9" t="s">
        <v>340</v>
      </c>
      <c r="CP146" s="73"/>
      <c r="CQ146" s="74" t="s">
        <v>340</v>
      </c>
      <c r="CR146" s="25"/>
      <c r="CS146" s="25"/>
      <c r="CT146" s="71"/>
      <c r="CU146" s="9" t="s">
        <v>348</v>
      </c>
      <c r="CV146" s="9">
        <v>4</v>
      </c>
      <c r="CW146" s="9">
        <v>3</v>
      </c>
      <c r="CX146" s="75" t="s">
        <v>734</v>
      </c>
      <c r="CY146" s="26" t="s">
        <v>1374</v>
      </c>
      <c r="CZ146" s="71"/>
      <c r="DA146" s="71"/>
      <c r="DB146" s="76"/>
      <c r="DC146" s="9" t="s">
        <v>340</v>
      </c>
      <c r="DD146" s="9" t="s">
        <v>340</v>
      </c>
      <c r="DE146" s="6">
        <v>1995</v>
      </c>
      <c r="DF146" s="5">
        <v>639.373</v>
      </c>
      <c r="DG146" s="5"/>
      <c r="DH146" s="5">
        <v>639.373</v>
      </c>
      <c r="DI146" s="5" t="s">
        <v>340</v>
      </c>
      <c r="DJ146" s="5"/>
      <c r="DK146" s="5"/>
      <c r="DL146" s="5">
        <v>281</v>
      </c>
      <c r="DM146" s="5">
        <v>139.2</v>
      </c>
      <c r="DN146" s="5">
        <v>322.4</v>
      </c>
      <c r="DO146" s="5">
        <v>168.6</v>
      </c>
      <c r="DP146" s="5">
        <v>1015.2</v>
      </c>
      <c r="DQ146" s="5"/>
      <c r="DR146" s="5">
        <v>60.4</v>
      </c>
      <c r="DS146" s="5"/>
      <c r="DT146" s="5">
        <v>1986.8</v>
      </c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>
        <v>2626.1730000000002</v>
      </c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77">
        <v>2626.173</v>
      </c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  <c r="IP146" s="26"/>
      <c r="IQ146" s="26"/>
      <c r="IR146" s="26"/>
    </row>
    <row r="147" spans="1:252" ht="20.25" customHeight="1">
      <c r="A147" s="23" t="s">
        <v>655</v>
      </c>
      <c r="B147" s="9" t="s">
        <v>353</v>
      </c>
      <c r="C147" s="9" t="s">
        <v>1880</v>
      </c>
      <c r="D147" s="9" t="s">
        <v>1881</v>
      </c>
      <c r="E147" s="63" t="s">
        <v>1882</v>
      </c>
      <c r="F147" s="63" t="s">
        <v>1025</v>
      </c>
      <c r="G147" s="64">
        <v>513341</v>
      </c>
      <c r="H147" s="64">
        <v>875425</v>
      </c>
      <c r="I147" s="65" t="s">
        <v>497</v>
      </c>
      <c r="J147" s="65"/>
      <c r="K147" s="65"/>
      <c r="L147" s="60"/>
      <c r="M147" s="9" t="s">
        <v>344</v>
      </c>
      <c r="N147" s="66"/>
      <c r="O147" s="40"/>
      <c r="P147" s="40">
        <v>5292</v>
      </c>
      <c r="Q147" s="67"/>
      <c r="R147" s="67"/>
      <c r="S147" s="67"/>
      <c r="T147" s="65" t="s">
        <v>340</v>
      </c>
      <c r="U147" s="65"/>
      <c r="V147" s="68" t="s">
        <v>340</v>
      </c>
      <c r="W147" s="65" t="s">
        <v>340</v>
      </c>
      <c r="X147" s="65" t="s">
        <v>340</v>
      </c>
      <c r="Y147" s="65" t="s">
        <v>340</v>
      </c>
      <c r="Z147" s="68"/>
      <c r="AA147" s="69">
        <v>1</v>
      </c>
      <c r="AB147" s="69">
        <v>82.62548262548263</v>
      </c>
      <c r="AC147" s="9">
        <v>2</v>
      </c>
      <c r="AD147" s="69">
        <v>1.527614571092832</v>
      </c>
      <c r="AE147" s="79"/>
      <c r="AF147" s="79"/>
      <c r="AG147" s="79"/>
      <c r="AH147" s="79" t="s">
        <v>340</v>
      </c>
      <c r="AI147" s="20"/>
      <c r="AJ147" s="20"/>
      <c r="AK147" s="20"/>
      <c r="AL147" s="20" t="s">
        <v>1501</v>
      </c>
      <c r="AM147" s="9" t="s">
        <v>340</v>
      </c>
      <c r="AN147" s="9">
        <v>0</v>
      </c>
      <c r="AO147" s="9" t="s">
        <v>340</v>
      </c>
      <c r="AP147" s="9">
        <v>0</v>
      </c>
      <c r="AQ147" s="9">
        <v>0</v>
      </c>
      <c r="AR147" s="80" t="s">
        <v>340</v>
      </c>
      <c r="AS147" s="80" t="s">
        <v>340</v>
      </c>
      <c r="AT147" s="80">
        <v>0</v>
      </c>
      <c r="AU147" s="80" t="s">
        <v>340</v>
      </c>
      <c r="AV147" s="80" t="s">
        <v>340</v>
      </c>
      <c r="AW147" s="80" t="s">
        <v>340</v>
      </c>
      <c r="AX147" s="80" t="s">
        <v>340</v>
      </c>
      <c r="AY147" s="70">
        <v>82.62548262548263</v>
      </c>
      <c r="AZ147" s="70">
        <v>15.846902803424543</v>
      </c>
      <c r="BA147" s="70">
        <v>0</v>
      </c>
      <c r="BB147" s="70">
        <v>0.41967433271781096</v>
      </c>
      <c r="BC147" s="70">
        <v>0.8561356387443344</v>
      </c>
      <c r="BD147" s="70">
        <v>0.21823065301326172</v>
      </c>
      <c r="BE147" s="70">
        <v>0.033573946617424875</v>
      </c>
      <c r="BF147" s="71" t="s">
        <v>340</v>
      </c>
      <c r="BG147" s="71" t="s">
        <v>340</v>
      </c>
      <c r="BH147" s="71"/>
      <c r="BI147" s="71" t="s">
        <v>340</v>
      </c>
      <c r="BJ147" s="71"/>
      <c r="BK147" s="71" t="s">
        <v>340</v>
      </c>
      <c r="BL147" s="9">
        <v>8</v>
      </c>
      <c r="BM147" s="9"/>
      <c r="BN147" s="3" t="s">
        <v>1214</v>
      </c>
      <c r="BO147" s="20" t="s">
        <v>1501</v>
      </c>
      <c r="BP147" s="9"/>
      <c r="BQ147" s="9">
        <v>7</v>
      </c>
      <c r="BR147" s="9">
        <v>8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21</v>
      </c>
      <c r="BY147" s="9">
        <v>18</v>
      </c>
      <c r="BZ147" s="9">
        <v>7</v>
      </c>
      <c r="CA147" s="9">
        <v>6</v>
      </c>
      <c r="CB147" s="9">
        <v>20</v>
      </c>
      <c r="CC147" s="9">
        <v>0</v>
      </c>
      <c r="CD147" s="9">
        <v>0</v>
      </c>
      <c r="CE147" s="9">
        <v>1</v>
      </c>
      <c r="CF147" s="9">
        <v>0</v>
      </c>
      <c r="CG147" s="9" t="s">
        <v>340</v>
      </c>
      <c r="CH147" s="9">
        <v>0</v>
      </c>
      <c r="CI147" s="9">
        <v>0</v>
      </c>
      <c r="CJ147" s="72">
        <v>3500</v>
      </c>
      <c r="CK147" s="72">
        <v>100</v>
      </c>
      <c r="CL147" s="24" t="s">
        <v>728</v>
      </c>
      <c r="CM147" s="22" t="s">
        <v>1685</v>
      </c>
      <c r="CN147" s="9"/>
      <c r="CO147" s="9" t="s">
        <v>340</v>
      </c>
      <c r="CP147" s="81"/>
      <c r="CQ147" s="74" t="s">
        <v>340</v>
      </c>
      <c r="CR147" s="25"/>
      <c r="CS147" s="25"/>
      <c r="CT147" s="71"/>
      <c r="CU147" s="9" t="s">
        <v>348</v>
      </c>
      <c r="CV147" s="9">
        <v>1</v>
      </c>
      <c r="CW147" s="9">
        <v>4</v>
      </c>
      <c r="CX147" s="72" t="s">
        <v>728</v>
      </c>
      <c r="CY147" s="2" t="s">
        <v>793</v>
      </c>
      <c r="CZ147" s="71"/>
      <c r="DA147" s="71"/>
      <c r="DB147" s="76"/>
      <c r="DC147" s="9"/>
      <c r="DD147" s="9" t="s">
        <v>340</v>
      </c>
      <c r="DE147" s="6"/>
      <c r="DF147" s="5"/>
      <c r="DG147" s="5"/>
      <c r="DH147" s="5"/>
      <c r="DI147" s="5" t="s">
        <v>340</v>
      </c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77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  <c r="IP147" s="26"/>
      <c r="IQ147" s="26"/>
      <c r="IR147" s="26"/>
    </row>
    <row r="148" spans="1:252" ht="25.5" customHeight="1">
      <c r="A148" s="23" t="s">
        <v>650</v>
      </c>
      <c r="B148" s="9" t="s">
        <v>353</v>
      </c>
      <c r="C148" s="9" t="s">
        <v>2007</v>
      </c>
      <c r="D148" s="9" t="s">
        <v>2008</v>
      </c>
      <c r="E148" s="63" t="s">
        <v>1882</v>
      </c>
      <c r="F148" s="63" t="s">
        <v>1025</v>
      </c>
      <c r="G148" s="64">
        <v>560116</v>
      </c>
      <c r="H148" s="64">
        <v>874040</v>
      </c>
      <c r="I148" s="65" t="s">
        <v>497</v>
      </c>
      <c r="J148" s="65"/>
      <c r="K148" s="65"/>
      <c r="L148" s="60"/>
      <c r="M148" s="9" t="s">
        <v>344</v>
      </c>
      <c r="N148" s="66"/>
      <c r="O148" s="40"/>
      <c r="P148" s="40">
        <f>419+242</f>
        <v>661</v>
      </c>
      <c r="Q148" s="67"/>
      <c r="R148" s="67"/>
      <c r="S148" s="67"/>
      <c r="T148" s="9" t="s">
        <v>340</v>
      </c>
      <c r="U148" s="9"/>
      <c r="V148" s="68"/>
      <c r="W148" s="65"/>
      <c r="X148" s="65"/>
      <c r="Y148" s="65"/>
      <c r="Z148" s="68" t="s">
        <v>340</v>
      </c>
      <c r="AA148" s="69">
        <v>1</v>
      </c>
      <c r="AB148" s="69">
        <v>85.84905660377359</v>
      </c>
      <c r="AC148" s="9">
        <v>2</v>
      </c>
      <c r="AD148" s="69">
        <v>3.3018867924528306</v>
      </c>
      <c r="AE148" s="25"/>
      <c r="AF148" s="25"/>
      <c r="AG148" s="25"/>
      <c r="AH148" s="25" t="s">
        <v>340</v>
      </c>
      <c r="AI148" s="20"/>
      <c r="AJ148" s="20"/>
      <c r="AK148" s="20"/>
      <c r="AL148" s="20"/>
      <c r="AM148" s="9" t="s">
        <v>340</v>
      </c>
      <c r="AN148" s="9">
        <v>0</v>
      </c>
      <c r="AO148" s="9" t="s">
        <v>340</v>
      </c>
      <c r="AP148" s="9">
        <v>0</v>
      </c>
      <c r="AQ148" s="9">
        <v>0</v>
      </c>
      <c r="AR148" s="9" t="s">
        <v>340</v>
      </c>
      <c r="AS148" s="9" t="s">
        <v>340</v>
      </c>
      <c r="AT148" s="9">
        <v>0</v>
      </c>
      <c r="AU148" s="9" t="s">
        <v>340</v>
      </c>
      <c r="AV148" s="9" t="s">
        <v>340</v>
      </c>
      <c r="AW148" s="9" t="s">
        <v>340</v>
      </c>
      <c r="AX148" s="9">
        <v>0</v>
      </c>
      <c r="AY148" s="78">
        <v>85.84905660377359</v>
      </c>
      <c r="AZ148" s="78">
        <v>10.849056603773585</v>
      </c>
      <c r="BA148" s="78">
        <v>0</v>
      </c>
      <c r="BB148" s="78">
        <v>0.7075471698113208</v>
      </c>
      <c r="BC148" s="78">
        <v>2.1226415094339623</v>
      </c>
      <c r="BD148" s="78">
        <v>0.4716981132075472</v>
      </c>
      <c r="BE148" s="78">
        <v>0</v>
      </c>
      <c r="BF148" s="71" t="s">
        <v>340</v>
      </c>
      <c r="BG148" s="71" t="s">
        <v>340</v>
      </c>
      <c r="BH148" s="71" t="s">
        <v>340</v>
      </c>
      <c r="BI148" s="71" t="s">
        <v>340</v>
      </c>
      <c r="BJ148" s="71"/>
      <c r="BK148" s="71" t="s">
        <v>340</v>
      </c>
      <c r="BL148" s="9">
        <v>1</v>
      </c>
      <c r="BM148" s="9"/>
      <c r="BN148" s="3" t="s">
        <v>1218</v>
      </c>
      <c r="BO148" s="20" t="s">
        <v>1501</v>
      </c>
      <c r="BP148" s="9"/>
      <c r="BQ148" s="9">
        <v>1</v>
      </c>
      <c r="BR148" s="9">
        <v>1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8</v>
      </c>
      <c r="BY148" s="9">
        <v>14</v>
      </c>
      <c r="BZ148" s="9">
        <v>13</v>
      </c>
      <c r="CA148" s="9">
        <v>10</v>
      </c>
      <c r="CB148" s="9">
        <v>33</v>
      </c>
      <c r="CC148" s="9">
        <v>0</v>
      </c>
      <c r="CD148" s="9">
        <v>0</v>
      </c>
      <c r="CE148" s="9">
        <v>1</v>
      </c>
      <c r="CF148" s="9">
        <v>0</v>
      </c>
      <c r="CG148" s="9" t="s">
        <v>340</v>
      </c>
      <c r="CH148" s="9">
        <v>0</v>
      </c>
      <c r="CI148" s="9">
        <v>0</v>
      </c>
      <c r="CJ148" s="72">
        <v>3500</v>
      </c>
      <c r="CK148" s="72">
        <v>100</v>
      </c>
      <c r="CL148" s="79" t="s">
        <v>728</v>
      </c>
      <c r="CM148" s="22" t="s">
        <v>1685</v>
      </c>
      <c r="CN148" s="9"/>
      <c r="CO148" s="9"/>
      <c r="CP148" s="73"/>
      <c r="CQ148" s="74" t="s">
        <v>340</v>
      </c>
      <c r="CR148" s="25"/>
      <c r="CS148" s="25"/>
      <c r="CT148" s="71"/>
      <c r="CU148" s="9" t="s">
        <v>348</v>
      </c>
      <c r="CV148" s="9">
        <v>4</v>
      </c>
      <c r="CW148" s="9">
        <v>4</v>
      </c>
      <c r="CX148" s="75" t="s">
        <v>728</v>
      </c>
      <c r="CY148" s="26" t="s">
        <v>793</v>
      </c>
      <c r="CZ148" s="71"/>
      <c r="DA148" s="71"/>
      <c r="DB148" s="76"/>
      <c r="DC148" s="9"/>
      <c r="DD148" s="9" t="s">
        <v>340</v>
      </c>
      <c r="DE148" s="6"/>
      <c r="DF148" s="5"/>
      <c r="DG148" s="5"/>
      <c r="DH148" s="5"/>
      <c r="DI148" s="5" t="s">
        <v>340</v>
      </c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77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  <c r="IP148" s="26"/>
      <c r="IQ148" s="26"/>
      <c r="IR148" s="26"/>
    </row>
    <row r="149" spans="1:252" ht="12.75">
      <c r="A149" s="23" t="s">
        <v>483</v>
      </c>
      <c r="B149" s="9" t="s">
        <v>353</v>
      </c>
      <c r="C149" s="9" t="s">
        <v>1772</v>
      </c>
      <c r="D149" s="9" t="s">
        <v>1785</v>
      </c>
      <c r="E149" s="63" t="s">
        <v>1003</v>
      </c>
      <c r="F149" s="63" t="s">
        <v>1003</v>
      </c>
      <c r="G149" s="64">
        <v>442407</v>
      </c>
      <c r="H149" s="64">
        <v>761439</v>
      </c>
      <c r="I149" s="65" t="s">
        <v>348</v>
      </c>
      <c r="J149" s="65"/>
      <c r="K149" s="65"/>
      <c r="L149" s="60">
        <v>1997</v>
      </c>
      <c r="M149" s="9" t="s">
        <v>348</v>
      </c>
      <c r="N149" s="66"/>
      <c r="O149" s="40"/>
      <c r="P149" s="40"/>
      <c r="Q149" s="67"/>
      <c r="R149" s="67"/>
      <c r="S149" s="67"/>
      <c r="T149" s="65"/>
      <c r="U149" s="65"/>
      <c r="V149" s="68"/>
      <c r="W149" s="65"/>
      <c r="X149" s="65"/>
      <c r="Y149" s="65"/>
      <c r="Z149" s="68" t="s">
        <v>340</v>
      </c>
      <c r="AA149" s="69"/>
      <c r="AB149" s="69"/>
      <c r="AC149" s="9">
        <v>0</v>
      </c>
      <c r="AD149" s="69"/>
      <c r="AE149" s="79"/>
      <c r="AF149" s="79"/>
      <c r="AG149" s="79"/>
      <c r="AH149" s="79"/>
      <c r="AI149" s="20"/>
      <c r="AJ149" s="20"/>
      <c r="AK149" s="20"/>
      <c r="AL149" s="20"/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80">
        <v>0</v>
      </c>
      <c r="AS149" s="80">
        <v>0</v>
      </c>
      <c r="AT149" s="80">
        <v>0</v>
      </c>
      <c r="AU149" s="80">
        <v>0</v>
      </c>
      <c r="AV149" s="80">
        <v>0</v>
      </c>
      <c r="AW149" s="80">
        <v>0</v>
      </c>
      <c r="AX149" s="80">
        <v>0</v>
      </c>
      <c r="AY149" s="70">
        <v>0</v>
      </c>
      <c r="AZ149" s="70">
        <v>0</v>
      </c>
      <c r="BA149" s="70">
        <v>0</v>
      </c>
      <c r="BB149" s="70">
        <v>0</v>
      </c>
      <c r="BC149" s="70">
        <v>0</v>
      </c>
      <c r="BD149" s="70">
        <v>0</v>
      </c>
      <c r="BE149" s="70">
        <v>0</v>
      </c>
      <c r="BF149" s="71"/>
      <c r="BG149" s="71"/>
      <c r="BH149" s="71"/>
      <c r="BI149" s="71"/>
      <c r="BJ149" s="71"/>
      <c r="BK149" s="71"/>
      <c r="BL149" s="9"/>
      <c r="BM149" s="9" t="s">
        <v>340</v>
      </c>
      <c r="BN149" s="3" t="s">
        <v>1222</v>
      </c>
      <c r="BO149" s="20" t="s">
        <v>1502</v>
      </c>
      <c r="BP149" s="9"/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 t="s">
        <v>340</v>
      </c>
      <c r="CD149" s="9" t="s">
        <v>340</v>
      </c>
      <c r="CE149" s="9">
        <v>3</v>
      </c>
      <c r="CF149" s="9" t="s">
        <v>340</v>
      </c>
      <c r="CG149" s="9">
        <v>0</v>
      </c>
      <c r="CH149" s="9">
        <v>0</v>
      </c>
      <c r="CI149" s="9">
        <v>0</v>
      </c>
      <c r="CJ149" s="72">
        <v>2530</v>
      </c>
      <c r="CK149" s="72">
        <v>100</v>
      </c>
      <c r="CL149" s="24">
        <v>0</v>
      </c>
      <c r="CM149" s="22" t="s">
        <v>1774</v>
      </c>
      <c r="CN149" s="9"/>
      <c r="CO149" s="9"/>
      <c r="CP149" s="81"/>
      <c r="CQ149" s="74"/>
      <c r="CR149" s="25" t="s">
        <v>340</v>
      </c>
      <c r="CS149" s="25"/>
      <c r="CT149" s="71"/>
      <c r="CU149" s="9">
        <v>0</v>
      </c>
      <c r="CV149" s="9"/>
      <c r="CW149" s="9">
        <v>5</v>
      </c>
      <c r="CX149" s="72"/>
      <c r="CY149" s="2"/>
      <c r="CZ149" s="71"/>
      <c r="DA149" s="71"/>
      <c r="DB149" s="76"/>
      <c r="DC149" s="9"/>
      <c r="DD149" s="9"/>
      <c r="DE149" s="6">
        <v>1997</v>
      </c>
      <c r="DF149" s="5">
        <v>35</v>
      </c>
      <c r="DG149" s="5"/>
      <c r="DH149" s="5">
        <v>35</v>
      </c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>
        <v>35</v>
      </c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77">
        <v>35</v>
      </c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</row>
    <row r="150" spans="1:252" ht="25.5">
      <c r="A150" s="23" t="s">
        <v>648</v>
      </c>
      <c r="B150" s="9" t="s">
        <v>353</v>
      </c>
      <c r="C150" s="9" t="s">
        <v>85</v>
      </c>
      <c r="D150" s="9" t="s">
        <v>86</v>
      </c>
      <c r="E150" s="63" t="s">
        <v>87</v>
      </c>
      <c r="F150" s="63" t="s">
        <v>1087</v>
      </c>
      <c r="G150" s="64">
        <v>494642</v>
      </c>
      <c r="H150" s="64">
        <v>865622</v>
      </c>
      <c r="I150" s="65" t="s">
        <v>497</v>
      </c>
      <c r="J150" s="65"/>
      <c r="K150" s="65"/>
      <c r="L150" s="6"/>
      <c r="M150" s="9" t="s">
        <v>348</v>
      </c>
      <c r="N150" s="66"/>
      <c r="O150" s="40">
        <v>11</v>
      </c>
      <c r="P150" s="40">
        <v>3866</v>
      </c>
      <c r="Q150" s="67"/>
      <c r="R150" s="67"/>
      <c r="S150" s="67"/>
      <c r="T150" s="9"/>
      <c r="U150" s="9"/>
      <c r="V150" s="68"/>
      <c r="W150" s="65"/>
      <c r="X150" s="65"/>
      <c r="Y150" s="65"/>
      <c r="Z150" s="68" t="s">
        <v>340</v>
      </c>
      <c r="AA150" s="69">
        <v>1</v>
      </c>
      <c r="AB150" s="69">
        <v>37.4025974025974</v>
      </c>
      <c r="AC150" s="9">
        <v>1</v>
      </c>
      <c r="AD150" s="69">
        <v>27.421150278293137</v>
      </c>
      <c r="AE150" s="25"/>
      <c r="AF150" s="74"/>
      <c r="AG150" s="74"/>
      <c r="AH150" s="74"/>
      <c r="AI150" s="20"/>
      <c r="AJ150" s="20"/>
      <c r="AK150" s="20"/>
      <c r="AL150" s="20" t="s">
        <v>1501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80" t="s">
        <v>340</v>
      </c>
      <c r="AS150" s="80" t="s">
        <v>340</v>
      </c>
      <c r="AT150" s="80">
        <v>0</v>
      </c>
      <c r="AU150" s="80" t="s">
        <v>340</v>
      </c>
      <c r="AV150" s="80" t="s">
        <v>340</v>
      </c>
      <c r="AW150" s="80" t="s">
        <v>340</v>
      </c>
      <c r="AX150" s="80" t="s">
        <v>340</v>
      </c>
      <c r="AY150" s="70">
        <v>37.4025974025974</v>
      </c>
      <c r="AZ150" s="70">
        <v>35.176252319109466</v>
      </c>
      <c r="BA150" s="70">
        <v>0</v>
      </c>
      <c r="BB150" s="70">
        <v>3.784786641929499</v>
      </c>
      <c r="BC150" s="70">
        <v>12.653061224489795</v>
      </c>
      <c r="BD150" s="70">
        <v>10.500927643784786</v>
      </c>
      <c r="BE150" s="70">
        <v>0.48237476808905383</v>
      </c>
      <c r="BF150" s="71" t="s">
        <v>340</v>
      </c>
      <c r="BG150" s="71" t="s">
        <v>340</v>
      </c>
      <c r="BH150" s="71" t="s">
        <v>340</v>
      </c>
      <c r="BI150" s="71"/>
      <c r="BJ150" s="71" t="s">
        <v>340</v>
      </c>
      <c r="BK150" s="71" t="s">
        <v>340</v>
      </c>
      <c r="BL150" s="84">
        <v>5</v>
      </c>
      <c r="BM150" s="9" t="s">
        <v>340</v>
      </c>
      <c r="BO150" s="20" t="s">
        <v>1502</v>
      </c>
      <c r="BP150" s="9"/>
      <c r="BQ150" s="9">
        <v>5</v>
      </c>
      <c r="BR150" s="9">
        <v>5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14</v>
      </c>
      <c r="BY150" s="9">
        <v>31</v>
      </c>
      <c r="BZ150" s="9">
        <v>9</v>
      </c>
      <c r="CA150" s="9">
        <v>17</v>
      </c>
      <c r="CB150" s="9">
        <v>3</v>
      </c>
      <c r="CC150" s="9" t="s">
        <v>340</v>
      </c>
      <c r="CD150" s="9" t="s">
        <v>340</v>
      </c>
      <c r="CE150" s="9">
        <v>1</v>
      </c>
      <c r="CF150" s="9" t="s">
        <v>340</v>
      </c>
      <c r="CG150" s="9">
        <v>0</v>
      </c>
      <c r="CH150" s="9">
        <v>0</v>
      </c>
      <c r="CI150" s="9">
        <v>0</v>
      </c>
      <c r="CJ150" s="72">
        <v>5000</v>
      </c>
      <c r="CK150" s="72">
        <v>100</v>
      </c>
      <c r="CL150" s="24">
        <v>0</v>
      </c>
      <c r="CM150" s="21" t="s">
        <v>1586</v>
      </c>
      <c r="CN150" s="9"/>
      <c r="CO150" s="9" t="s">
        <v>340</v>
      </c>
      <c r="CP150" s="73"/>
      <c r="CQ150" s="74" t="s">
        <v>340</v>
      </c>
      <c r="CR150" s="25"/>
      <c r="CS150" s="25"/>
      <c r="CT150" s="71"/>
      <c r="CU150" s="9">
        <v>0</v>
      </c>
      <c r="CV150" s="9">
        <v>4</v>
      </c>
      <c r="CW150" s="9">
        <v>3</v>
      </c>
      <c r="CX150" s="75"/>
      <c r="CY150" s="26" t="s">
        <v>1366</v>
      </c>
      <c r="CZ150" s="71"/>
      <c r="DA150" s="71"/>
      <c r="DB150" s="76"/>
      <c r="DC150" s="9"/>
      <c r="DD150" s="9"/>
      <c r="DE150" s="6"/>
      <c r="DF150" s="5"/>
      <c r="DG150" s="5"/>
      <c r="DH150" s="5"/>
      <c r="DI150" s="5"/>
      <c r="DJ150" s="5"/>
      <c r="DK150" s="5"/>
      <c r="DL150" s="5">
        <v>387.7</v>
      </c>
      <c r="DM150" s="5"/>
      <c r="DN150" s="5"/>
      <c r="DO150" s="5">
        <v>5.5</v>
      </c>
      <c r="DP150" s="5"/>
      <c r="DQ150" s="5"/>
      <c r="DR150" s="5"/>
      <c r="DS150" s="5"/>
      <c r="DT150" s="5">
        <v>393.2</v>
      </c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>
        <v>393.2</v>
      </c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77">
        <v>393.2</v>
      </c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26"/>
      <c r="IR150" s="26"/>
    </row>
    <row r="151" spans="1:252" ht="12.75">
      <c r="A151" s="23" t="s">
        <v>645</v>
      </c>
      <c r="B151" s="9" t="s">
        <v>353</v>
      </c>
      <c r="C151" s="9" t="s">
        <v>2010</v>
      </c>
      <c r="D151" s="9" t="s">
        <v>2011</v>
      </c>
      <c r="E151" s="63" t="s">
        <v>1090</v>
      </c>
      <c r="F151" s="63" t="s">
        <v>1090</v>
      </c>
      <c r="G151" s="64">
        <v>434601</v>
      </c>
      <c r="H151" s="64">
        <v>814238</v>
      </c>
      <c r="I151" s="65" t="s">
        <v>497</v>
      </c>
      <c r="J151" s="65"/>
      <c r="K151" s="65"/>
      <c r="L151" s="60"/>
      <c r="M151" s="9" t="s">
        <v>348</v>
      </c>
      <c r="N151" s="66"/>
      <c r="O151" s="40"/>
      <c r="P151" s="40">
        <f>26</f>
        <v>26</v>
      </c>
      <c r="Q151" s="67"/>
      <c r="R151" s="67"/>
      <c r="S151" s="67"/>
      <c r="T151" s="65"/>
      <c r="U151" s="65"/>
      <c r="V151" s="68"/>
      <c r="W151" s="65"/>
      <c r="X151" s="65"/>
      <c r="Y151" s="65"/>
      <c r="Z151" s="68" t="s">
        <v>340</v>
      </c>
      <c r="AA151" s="69">
        <v>5</v>
      </c>
      <c r="AB151" s="69">
        <v>53.84615384615385</v>
      </c>
      <c r="AC151" s="9">
        <v>2</v>
      </c>
      <c r="AD151" s="69">
        <v>53.84615384615385</v>
      </c>
      <c r="AE151" s="79">
        <v>1</v>
      </c>
      <c r="AF151" s="79"/>
      <c r="AG151" s="79"/>
      <c r="AH151" s="79"/>
      <c r="AI151" s="20"/>
      <c r="AJ151" s="20"/>
      <c r="AK151" s="20"/>
      <c r="AL151" s="20"/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80" t="s">
        <v>340</v>
      </c>
      <c r="AS151" s="80" t="s">
        <v>340</v>
      </c>
      <c r="AT151" s="80">
        <v>0</v>
      </c>
      <c r="AU151" s="80">
        <v>0</v>
      </c>
      <c r="AV151" s="80" t="s">
        <v>340</v>
      </c>
      <c r="AW151" s="80">
        <v>0</v>
      </c>
      <c r="AX151" s="80">
        <v>0</v>
      </c>
      <c r="AY151" s="70">
        <v>38.46153846153847</v>
      </c>
      <c r="AZ151" s="70">
        <v>7.6923076923076925</v>
      </c>
      <c r="BA151" s="70">
        <v>0</v>
      </c>
      <c r="BB151" s="70">
        <v>0</v>
      </c>
      <c r="BC151" s="70">
        <v>53.84615384615385</v>
      </c>
      <c r="BD151" s="70">
        <v>0</v>
      </c>
      <c r="BE151" s="70">
        <v>0</v>
      </c>
      <c r="BF151" s="71" t="s">
        <v>340</v>
      </c>
      <c r="BG151" s="71"/>
      <c r="BH151" s="71"/>
      <c r="BI151" s="71"/>
      <c r="BJ151" s="71"/>
      <c r="BK151" s="71"/>
      <c r="BL151" s="9"/>
      <c r="BM151" s="9" t="s">
        <v>340</v>
      </c>
      <c r="BN151" s="3" t="s">
        <v>1216</v>
      </c>
      <c r="BO151" s="20" t="s">
        <v>1501</v>
      </c>
      <c r="BP151" s="9"/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 t="s">
        <v>340</v>
      </c>
      <c r="CD151" s="9" t="s">
        <v>340</v>
      </c>
      <c r="CE151" s="9">
        <v>3</v>
      </c>
      <c r="CF151" s="9" t="s">
        <v>340</v>
      </c>
      <c r="CG151" s="9">
        <v>0</v>
      </c>
      <c r="CH151" s="9" t="s">
        <v>340</v>
      </c>
      <c r="CI151" s="9">
        <v>0</v>
      </c>
      <c r="CJ151" s="72">
        <v>5000</v>
      </c>
      <c r="CK151" s="72">
        <v>100</v>
      </c>
      <c r="CL151" s="79">
        <v>0</v>
      </c>
      <c r="CM151" s="22" t="s">
        <v>1586</v>
      </c>
      <c r="CN151" s="9"/>
      <c r="CO151" s="9"/>
      <c r="CP151" s="73"/>
      <c r="CQ151" s="74" t="s">
        <v>340</v>
      </c>
      <c r="CR151" s="25"/>
      <c r="CS151" s="25"/>
      <c r="CT151" s="71"/>
      <c r="CU151" s="9" t="s">
        <v>348</v>
      </c>
      <c r="CV151" s="9"/>
      <c r="CW151" s="9">
        <v>3</v>
      </c>
      <c r="CX151" s="72"/>
      <c r="CY151" s="26" t="s">
        <v>1394</v>
      </c>
      <c r="CZ151" s="71"/>
      <c r="DA151" s="71"/>
      <c r="DB151" s="76"/>
      <c r="DC151" s="9"/>
      <c r="DD151" s="9"/>
      <c r="DE151" s="6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77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  <c r="IP151" s="26"/>
      <c r="IQ151" s="26"/>
      <c r="IR151" s="26"/>
    </row>
    <row r="152" spans="1:252" ht="25.5">
      <c r="A152" s="23" t="s">
        <v>1376</v>
      </c>
      <c r="B152" s="9" t="s">
        <v>353</v>
      </c>
      <c r="C152" s="9" t="s">
        <v>1724</v>
      </c>
      <c r="D152" s="9" t="s">
        <v>1725</v>
      </c>
      <c r="E152" s="63" t="s">
        <v>980</v>
      </c>
      <c r="F152" s="63" t="s">
        <v>980</v>
      </c>
      <c r="G152" s="64">
        <v>455307</v>
      </c>
      <c r="H152" s="64">
        <v>823404</v>
      </c>
      <c r="I152" s="65" t="s">
        <v>384</v>
      </c>
      <c r="J152" s="65"/>
      <c r="K152" s="65"/>
      <c r="L152" s="60">
        <v>1996</v>
      </c>
      <c r="M152" s="9" t="s">
        <v>348</v>
      </c>
      <c r="N152" s="66"/>
      <c r="O152" s="40"/>
      <c r="P152" s="40">
        <f>365+327</f>
        <v>692</v>
      </c>
      <c r="Q152" s="67" t="s">
        <v>340</v>
      </c>
      <c r="R152" s="67"/>
      <c r="S152" s="67"/>
      <c r="T152" s="65"/>
      <c r="U152" s="65"/>
      <c r="V152" s="68"/>
      <c r="W152" s="65"/>
      <c r="X152" s="65"/>
      <c r="Y152" s="65"/>
      <c r="Z152" s="68" t="s">
        <v>340</v>
      </c>
      <c r="AA152" s="69">
        <v>5</v>
      </c>
      <c r="AB152" s="69">
        <v>73.31288343558282</v>
      </c>
      <c r="AC152" s="9">
        <v>2</v>
      </c>
      <c r="AD152" s="69">
        <v>90.49079754601226</v>
      </c>
      <c r="AE152" s="79">
        <v>1</v>
      </c>
      <c r="AF152" s="79"/>
      <c r="AG152" s="79"/>
      <c r="AH152" s="79"/>
      <c r="AI152" s="20"/>
      <c r="AJ152" s="20"/>
      <c r="AK152" s="20"/>
      <c r="AL152" s="20" t="s">
        <v>1502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80" t="s">
        <v>340</v>
      </c>
      <c r="AS152" s="80" t="s">
        <v>340</v>
      </c>
      <c r="AT152" s="80">
        <v>0</v>
      </c>
      <c r="AU152" s="80" t="s">
        <v>340</v>
      </c>
      <c r="AV152" s="80" t="s">
        <v>340</v>
      </c>
      <c r="AW152" s="80" t="s">
        <v>340</v>
      </c>
      <c r="AX152" s="80">
        <v>0</v>
      </c>
      <c r="AY152" s="70">
        <v>1.8404907975460123</v>
      </c>
      <c r="AZ152" s="70">
        <v>7.668711656441718</v>
      </c>
      <c r="BA152" s="70">
        <v>0</v>
      </c>
      <c r="BB152" s="70">
        <v>15.644171779141105</v>
      </c>
      <c r="BC152" s="70">
        <v>73.31288343558282</v>
      </c>
      <c r="BD152" s="70">
        <v>1.5337423312883436</v>
      </c>
      <c r="BE152" s="70">
        <v>0</v>
      </c>
      <c r="BF152" s="71" t="s">
        <v>340</v>
      </c>
      <c r="BG152" s="71" t="s">
        <v>340</v>
      </c>
      <c r="BH152" s="71" t="s">
        <v>340</v>
      </c>
      <c r="BI152" s="71"/>
      <c r="BJ152" s="71"/>
      <c r="BK152" s="71" t="s">
        <v>340</v>
      </c>
      <c r="BL152" s="9">
        <v>2</v>
      </c>
      <c r="BM152" s="9" t="s">
        <v>340</v>
      </c>
      <c r="BN152" s="3" t="s">
        <v>1148</v>
      </c>
      <c r="BO152" s="20" t="s">
        <v>1501</v>
      </c>
      <c r="BP152" s="9"/>
      <c r="BQ152" s="9">
        <v>5</v>
      </c>
      <c r="BR152" s="9">
        <v>2</v>
      </c>
      <c r="BS152" s="9">
        <v>1</v>
      </c>
      <c r="BT152" s="9">
        <v>1</v>
      </c>
      <c r="BU152" s="9">
        <v>1</v>
      </c>
      <c r="BV152" s="9">
        <v>1</v>
      </c>
      <c r="BW152" s="9">
        <v>0</v>
      </c>
      <c r="BX152" s="9">
        <v>24</v>
      </c>
      <c r="BY152" s="9">
        <v>15</v>
      </c>
      <c r="BZ152" s="9">
        <v>10</v>
      </c>
      <c r="CA152" s="9">
        <v>11</v>
      </c>
      <c r="CB152" s="9">
        <v>14</v>
      </c>
      <c r="CC152" s="9" t="s">
        <v>340</v>
      </c>
      <c r="CD152" s="9" t="s">
        <v>340</v>
      </c>
      <c r="CE152" s="9">
        <v>2</v>
      </c>
      <c r="CF152" s="9" t="s">
        <v>340</v>
      </c>
      <c r="CG152" s="9">
        <v>0</v>
      </c>
      <c r="CH152" s="9">
        <v>0</v>
      </c>
      <c r="CI152" s="9">
        <v>0</v>
      </c>
      <c r="CJ152" s="72">
        <v>4900</v>
      </c>
      <c r="CK152" s="72">
        <v>100</v>
      </c>
      <c r="CL152" s="79" t="s">
        <v>778</v>
      </c>
      <c r="CM152" s="22" t="s">
        <v>1586</v>
      </c>
      <c r="CN152" s="9"/>
      <c r="CO152" s="9"/>
      <c r="CP152" s="73"/>
      <c r="CQ152" s="74" t="s">
        <v>340</v>
      </c>
      <c r="CR152" s="25"/>
      <c r="CS152" s="25"/>
      <c r="CT152" s="71"/>
      <c r="CU152" s="9" t="s">
        <v>348</v>
      </c>
      <c r="CV152" s="9">
        <v>4</v>
      </c>
      <c r="CW152" s="9">
        <v>3</v>
      </c>
      <c r="CX152" s="72" t="s">
        <v>778</v>
      </c>
      <c r="CY152" s="26" t="s">
        <v>1395</v>
      </c>
      <c r="CZ152" s="71"/>
      <c r="DA152" s="71"/>
      <c r="DB152" s="76"/>
      <c r="DC152" s="9"/>
      <c r="DD152" s="9"/>
      <c r="DE152" s="6">
        <v>1996</v>
      </c>
      <c r="DF152" s="5">
        <v>388.068</v>
      </c>
      <c r="DG152" s="5"/>
      <c r="DH152" s="5">
        <v>388.068</v>
      </c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>
        <v>388.068</v>
      </c>
      <c r="EH152" s="5"/>
      <c r="EI152" s="5"/>
      <c r="EJ152" s="5"/>
      <c r="EK152" s="5"/>
      <c r="EL152" s="5">
        <v>25</v>
      </c>
      <c r="EM152" s="5"/>
      <c r="EN152" s="5"/>
      <c r="EO152" s="5">
        <v>260</v>
      </c>
      <c r="EP152" s="5"/>
      <c r="EQ152" s="5"/>
      <c r="ER152" s="5"/>
      <c r="ES152" s="5">
        <v>285</v>
      </c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77">
        <v>673.68</v>
      </c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  <c r="IP152" s="26"/>
      <c r="IQ152" s="26"/>
      <c r="IR152" s="26"/>
    </row>
    <row r="153" spans="1:252" ht="25.5">
      <c r="A153" s="23" t="s">
        <v>428</v>
      </c>
      <c r="B153" s="9" t="s">
        <v>353</v>
      </c>
      <c r="C153" s="9" t="s">
        <v>1595</v>
      </c>
      <c r="D153" s="9" t="s">
        <v>1596</v>
      </c>
      <c r="E153" s="63" t="s">
        <v>1597</v>
      </c>
      <c r="F153" s="63" t="s">
        <v>878</v>
      </c>
      <c r="G153" s="64">
        <v>431023</v>
      </c>
      <c r="H153" s="64">
        <v>795606</v>
      </c>
      <c r="I153" s="65" t="s">
        <v>384</v>
      </c>
      <c r="J153" s="65"/>
      <c r="K153" s="65"/>
      <c r="L153" s="60">
        <v>1996</v>
      </c>
      <c r="M153" s="9" t="s">
        <v>348</v>
      </c>
      <c r="N153" s="66"/>
      <c r="O153" s="40">
        <v>38468</v>
      </c>
      <c r="P153" s="40">
        <v>56069</v>
      </c>
      <c r="Q153" s="67" t="s">
        <v>340</v>
      </c>
      <c r="R153" s="67">
        <v>1</v>
      </c>
      <c r="S153" s="67">
        <v>1</v>
      </c>
      <c r="T153" s="9" t="s">
        <v>340</v>
      </c>
      <c r="U153" s="9" t="s">
        <v>340</v>
      </c>
      <c r="V153" s="68" t="s">
        <v>340</v>
      </c>
      <c r="W153" s="65" t="s">
        <v>340</v>
      </c>
      <c r="X153" s="65" t="s">
        <v>340</v>
      </c>
      <c r="Y153" s="65" t="s">
        <v>340</v>
      </c>
      <c r="Z153" s="68"/>
      <c r="AA153" s="69">
        <v>1</v>
      </c>
      <c r="AB153" s="69">
        <v>54.675356217616574</v>
      </c>
      <c r="AC153" s="9">
        <v>2</v>
      </c>
      <c r="AD153" s="69">
        <v>18.505100388601036</v>
      </c>
      <c r="AE153" s="79">
        <v>2</v>
      </c>
      <c r="AF153" s="79"/>
      <c r="AG153" s="79"/>
      <c r="AH153" s="79"/>
      <c r="AI153" s="20"/>
      <c r="AJ153" s="20"/>
      <c r="AK153" s="20"/>
      <c r="AL153" s="20" t="s">
        <v>1501</v>
      </c>
      <c r="AM153" s="9" t="s">
        <v>340</v>
      </c>
      <c r="AN153" s="9" t="s">
        <v>340</v>
      </c>
      <c r="AO153" s="9" t="s">
        <v>340</v>
      </c>
      <c r="AP153" s="9" t="s">
        <v>340</v>
      </c>
      <c r="AQ153" s="9" t="s">
        <v>340</v>
      </c>
      <c r="AR153" s="80" t="s">
        <v>340</v>
      </c>
      <c r="AS153" s="80" t="s">
        <v>340</v>
      </c>
      <c r="AT153" s="80" t="s">
        <v>340</v>
      </c>
      <c r="AU153" s="80" t="s">
        <v>340</v>
      </c>
      <c r="AV153" s="80" t="s">
        <v>340</v>
      </c>
      <c r="AW153" s="80" t="s">
        <v>340</v>
      </c>
      <c r="AX153" s="80" t="s">
        <v>340</v>
      </c>
      <c r="AY153" s="70">
        <v>54.675356217616574</v>
      </c>
      <c r="AZ153" s="70">
        <v>26.819543393782386</v>
      </c>
      <c r="BA153" s="70">
        <v>0.04047927461139896</v>
      </c>
      <c r="BB153" s="70">
        <v>4.845369170984456</v>
      </c>
      <c r="BC153" s="70">
        <v>10.053027849740932</v>
      </c>
      <c r="BD153" s="70">
        <v>3.3678756476683938</v>
      </c>
      <c r="BE153" s="70">
        <v>0.19834844559585493</v>
      </c>
      <c r="BF153" s="71" t="s">
        <v>340</v>
      </c>
      <c r="BG153" s="71" t="s">
        <v>340</v>
      </c>
      <c r="BH153" s="71" t="s">
        <v>340</v>
      </c>
      <c r="BI153" s="71" t="s">
        <v>340</v>
      </c>
      <c r="BJ153" s="71"/>
      <c r="BK153" s="71" t="s">
        <v>340</v>
      </c>
      <c r="BL153" s="9">
        <v>11</v>
      </c>
      <c r="BM153" s="9" t="s">
        <v>340</v>
      </c>
      <c r="BN153" s="3" t="s">
        <v>1233</v>
      </c>
      <c r="BO153" s="20" t="s">
        <v>1501</v>
      </c>
      <c r="BP153" s="9"/>
      <c r="BQ153" s="9">
        <v>12</v>
      </c>
      <c r="BR153" s="9">
        <v>11</v>
      </c>
      <c r="BS153" s="9">
        <v>0</v>
      </c>
      <c r="BT153" s="9">
        <v>2</v>
      </c>
      <c r="BU153" s="9">
        <v>1</v>
      </c>
      <c r="BV153" s="9">
        <v>2</v>
      </c>
      <c r="BW153" s="9">
        <v>0</v>
      </c>
      <c r="BX153" s="9">
        <v>13</v>
      </c>
      <c r="BY153" s="9">
        <v>7</v>
      </c>
      <c r="BZ153" s="9">
        <v>7</v>
      </c>
      <c r="CA153" s="9">
        <v>7</v>
      </c>
      <c r="CB153" s="9">
        <v>33</v>
      </c>
      <c r="CC153" s="9" t="s">
        <v>340</v>
      </c>
      <c r="CD153" s="9" t="s">
        <v>340</v>
      </c>
      <c r="CE153" s="9">
        <v>3</v>
      </c>
      <c r="CF153" s="9" t="s">
        <v>340</v>
      </c>
      <c r="CG153" s="9">
        <v>0</v>
      </c>
      <c r="CH153" s="9">
        <v>0</v>
      </c>
      <c r="CI153" s="9">
        <v>0</v>
      </c>
      <c r="CJ153" s="72">
        <v>10000</v>
      </c>
      <c r="CK153" s="72">
        <v>200</v>
      </c>
      <c r="CL153" s="79" t="s">
        <v>774</v>
      </c>
      <c r="CM153" s="22" t="s">
        <v>1509</v>
      </c>
      <c r="CN153" s="9" t="s">
        <v>340</v>
      </c>
      <c r="CO153" s="9"/>
      <c r="CP153" s="81"/>
      <c r="CQ153" s="74" t="s">
        <v>340</v>
      </c>
      <c r="CR153" s="25"/>
      <c r="CS153" s="25"/>
      <c r="CT153" s="71"/>
      <c r="CU153" s="9" t="s">
        <v>1545</v>
      </c>
      <c r="CV153" s="9">
        <v>1</v>
      </c>
      <c r="CW153" s="9">
        <v>3</v>
      </c>
      <c r="CX153" s="72" t="s">
        <v>774</v>
      </c>
      <c r="CY153" s="26" t="s">
        <v>1361</v>
      </c>
      <c r="CZ153" s="71"/>
      <c r="DA153" s="71"/>
      <c r="DB153" s="76">
        <v>10</v>
      </c>
      <c r="DC153" s="9" t="s">
        <v>340</v>
      </c>
      <c r="DD153" s="9" t="s">
        <v>340</v>
      </c>
      <c r="DE153" s="6">
        <v>1996</v>
      </c>
      <c r="DF153" s="5">
        <v>1511.5</v>
      </c>
      <c r="DG153" s="5">
        <v>400</v>
      </c>
      <c r="DH153" s="5">
        <v>1911.5</v>
      </c>
      <c r="DI153" s="5" t="s">
        <v>340</v>
      </c>
      <c r="DJ153" s="5"/>
      <c r="DK153" s="5"/>
      <c r="DL153" s="5">
        <v>5533.1</v>
      </c>
      <c r="DM153" s="5">
        <v>2882</v>
      </c>
      <c r="DN153" s="5">
        <v>284.2</v>
      </c>
      <c r="DO153" s="5">
        <v>706.5</v>
      </c>
      <c r="DP153" s="5"/>
      <c r="DQ153" s="5"/>
      <c r="DR153" s="5"/>
      <c r="DS153" s="5"/>
      <c r="DT153" s="5">
        <v>9405.8</v>
      </c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>
        <v>11317.3</v>
      </c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77">
        <v>11317.3</v>
      </c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  <c r="IP153" s="26"/>
      <c r="IQ153" s="26"/>
      <c r="IR153" s="26"/>
    </row>
    <row r="154" spans="1:252" ht="25.5">
      <c r="A154" s="23" t="s">
        <v>639</v>
      </c>
      <c r="B154" s="9" t="s">
        <v>353</v>
      </c>
      <c r="C154" s="9" t="s">
        <v>2012</v>
      </c>
      <c r="D154" s="9" t="s">
        <v>2013</v>
      </c>
      <c r="E154" s="63" t="s">
        <v>1095</v>
      </c>
      <c r="F154" s="63" t="s">
        <v>1095</v>
      </c>
      <c r="G154" s="64">
        <v>494251</v>
      </c>
      <c r="H154" s="64">
        <v>834110</v>
      </c>
      <c r="I154" s="65" t="s">
        <v>497</v>
      </c>
      <c r="J154" s="65"/>
      <c r="K154" s="65"/>
      <c r="L154" s="60"/>
      <c r="M154" s="9" t="s">
        <v>348</v>
      </c>
      <c r="N154" s="66"/>
      <c r="O154" s="40">
        <v>14</v>
      </c>
      <c r="P154" s="40">
        <v>1701</v>
      </c>
      <c r="Q154" s="67"/>
      <c r="R154" s="67"/>
      <c r="S154" s="67"/>
      <c r="T154" s="9"/>
      <c r="U154" s="9"/>
      <c r="V154" s="68"/>
      <c r="W154" s="65"/>
      <c r="X154" s="65"/>
      <c r="Y154" s="65"/>
      <c r="Z154" s="68" t="s">
        <v>340</v>
      </c>
      <c r="AA154" s="69">
        <v>1</v>
      </c>
      <c r="AB154" s="69">
        <v>56.88005886681383</v>
      </c>
      <c r="AC154" s="9">
        <v>2</v>
      </c>
      <c r="AD154" s="69">
        <v>21.707137601177333</v>
      </c>
      <c r="AE154" s="24"/>
      <c r="AF154" s="25"/>
      <c r="AG154" s="25"/>
      <c r="AH154" s="25" t="s">
        <v>340</v>
      </c>
      <c r="AI154" s="20"/>
      <c r="AJ154" s="20" t="s">
        <v>1502</v>
      </c>
      <c r="AK154" s="20"/>
      <c r="AL154" s="20"/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 t="s">
        <v>340</v>
      </c>
      <c r="AS154" s="9" t="s">
        <v>340</v>
      </c>
      <c r="AT154" s="9">
        <v>0</v>
      </c>
      <c r="AU154" s="9" t="s">
        <v>340</v>
      </c>
      <c r="AV154" s="9" t="s">
        <v>340</v>
      </c>
      <c r="AW154" s="9" t="s">
        <v>340</v>
      </c>
      <c r="AX154" s="9" t="s">
        <v>340</v>
      </c>
      <c r="AY154" s="70">
        <v>56.88005886681383</v>
      </c>
      <c r="AZ154" s="70">
        <v>21.41280353200883</v>
      </c>
      <c r="BA154" s="70">
        <v>0</v>
      </c>
      <c r="BB154" s="70">
        <v>7.06401766004415</v>
      </c>
      <c r="BC154" s="70">
        <v>11.33186166298749</v>
      </c>
      <c r="BD154" s="70">
        <v>3.164091243561442</v>
      </c>
      <c r="BE154" s="70">
        <v>0.14716703458425312</v>
      </c>
      <c r="BF154" s="71" t="s">
        <v>340</v>
      </c>
      <c r="BG154" s="71" t="s">
        <v>340</v>
      </c>
      <c r="BH154" s="71" t="s">
        <v>340</v>
      </c>
      <c r="BI154" s="71" t="s">
        <v>340</v>
      </c>
      <c r="BJ154" s="71"/>
      <c r="BK154" s="71" t="s">
        <v>340</v>
      </c>
      <c r="BL154" s="9">
        <v>4</v>
      </c>
      <c r="BM154" s="9" t="s">
        <v>340</v>
      </c>
      <c r="BN154" s="3" t="s">
        <v>1199</v>
      </c>
      <c r="BO154" s="20" t="s">
        <v>1502</v>
      </c>
      <c r="BP154" s="9"/>
      <c r="BQ154" s="9">
        <v>4</v>
      </c>
      <c r="BR154" s="9">
        <v>4</v>
      </c>
      <c r="BS154" s="9">
        <v>0</v>
      </c>
      <c r="BT154" s="9">
        <v>0</v>
      </c>
      <c r="BU154" s="9">
        <v>1</v>
      </c>
      <c r="BV154" s="9">
        <v>0</v>
      </c>
      <c r="BW154" s="9">
        <v>0</v>
      </c>
      <c r="BX154" s="9">
        <v>18</v>
      </c>
      <c r="BY154" s="9">
        <v>16</v>
      </c>
      <c r="BZ154" s="9">
        <v>34</v>
      </c>
      <c r="CA154" s="9">
        <v>7</v>
      </c>
      <c r="CB154" s="9">
        <v>0</v>
      </c>
      <c r="CC154" s="9" t="s">
        <v>340</v>
      </c>
      <c r="CD154" s="9" t="s">
        <v>340</v>
      </c>
      <c r="CE154" s="9">
        <v>1</v>
      </c>
      <c r="CF154" s="9" t="s">
        <v>340</v>
      </c>
      <c r="CG154" s="9">
        <v>0</v>
      </c>
      <c r="CH154" s="9">
        <v>0</v>
      </c>
      <c r="CI154" s="9">
        <v>0</v>
      </c>
      <c r="CJ154" s="72">
        <v>4498</v>
      </c>
      <c r="CK154" s="72">
        <v>98</v>
      </c>
      <c r="CL154" s="24">
        <v>0</v>
      </c>
      <c r="CM154" s="21" t="s">
        <v>1586</v>
      </c>
      <c r="CN154" s="9"/>
      <c r="CO154" s="9" t="s">
        <v>340</v>
      </c>
      <c r="CP154" s="73"/>
      <c r="CQ154" s="74" t="s">
        <v>340</v>
      </c>
      <c r="CR154" s="25"/>
      <c r="CS154" s="25"/>
      <c r="CT154" s="71"/>
      <c r="CU154" s="9" t="s">
        <v>348</v>
      </c>
      <c r="CV154" s="9">
        <v>1</v>
      </c>
      <c r="CW154" s="9">
        <v>3</v>
      </c>
      <c r="CX154" s="75"/>
      <c r="CY154" s="26" t="s">
        <v>1366</v>
      </c>
      <c r="CZ154" s="71"/>
      <c r="DA154" s="71"/>
      <c r="DB154" s="76"/>
      <c r="DC154" s="9"/>
      <c r="DD154" s="9"/>
      <c r="DE154" s="6"/>
      <c r="DF154" s="5"/>
      <c r="DG154" s="5"/>
      <c r="DH154" s="5"/>
      <c r="DI154" s="5"/>
      <c r="DJ154" s="5"/>
      <c r="DK154" s="5"/>
      <c r="DL154" s="5"/>
      <c r="DM154" s="5">
        <v>300.3</v>
      </c>
      <c r="DN154" s="5">
        <v>106.8</v>
      </c>
      <c r="DO154" s="5"/>
      <c r="DP154" s="5"/>
      <c r="DQ154" s="5"/>
      <c r="DR154" s="5"/>
      <c r="DS154" s="5"/>
      <c r="DT154" s="5">
        <v>407.1</v>
      </c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>
        <v>407.1</v>
      </c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77">
        <v>47.1</v>
      </c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</row>
    <row r="155" spans="1:252" ht="12.75">
      <c r="A155" s="23" t="s">
        <v>634</v>
      </c>
      <c r="B155" s="9" t="s">
        <v>353</v>
      </c>
      <c r="C155" s="9" t="s">
        <v>2014</v>
      </c>
      <c r="D155" s="9" t="s">
        <v>2015</v>
      </c>
      <c r="E155" s="63" t="s">
        <v>1097</v>
      </c>
      <c r="F155" s="63" t="s">
        <v>1097</v>
      </c>
      <c r="G155" s="64">
        <v>491135</v>
      </c>
      <c r="H155" s="64">
        <v>844532</v>
      </c>
      <c r="I155" s="65" t="s">
        <v>497</v>
      </c>
      <c r="J155" s="65"/>
      <c r="K155" s="65"/>
      <c r="L155" s="60"/>
      <c r="M155" s="9" t="s">
        <v>348</v>
      </c>
      <c r="N155" s="66"/>
      <c r="O155" s="40"/>
      <c r="P155" s="40">
        <f>193+172</f>
        <v>365</v>
      </c>
      <c r="Q155" s="67"/>
      <c r="R155" s="67"/>
      <c r="S155" s="67"/>
      <c r="T155" s="9"/>
      <c r="U155" s="9"/>
      <c r="V155" s="68"/>
      <c r="W155" s="65"/>
      <c r="X155" s="65"/>
      <c r="Y155" s="65"/>
      <c r="Z155" s="68" t="s">
        <v>340</v>
      </c>
      <c r="AA155" s="85">
        <v>1</v>
      </c>
      <c r="AB155" s="69">
        <v>61.627906976744185</v>
      </c>
      <c r="AC155" s="9">
        <v>2</v>
      </c>
      <c r="AD155" s="69">
        <v>8.720930232558139</v>
      </c>
      <c r="AE155" s="24"/>
      <c r="AF155" s="83"/>
      <c r="AG155" s="74"/>
      <c r="AH155" s="74" t="s">
        <v>340</v>
      </c>
      <c r="AI155" s="20"/>
      <c r="AJ155" s="20"/>
      <c r="AK155" s="20"/>
      <c r="AL155" s="20"/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 t="s">
        <v>340</v>
      </c>
      <c r="AS155" s="9" t="s">
        <v>340</v>
      </c>
      <c r="AT155" s="9">
        <v>0</v>
      </c>
      <c r="AU155" s="9" t="s">
        <v>340</v>
      </c>
      <c r="AV155" s="9" t="s">
        <v>340</v>
      </c>
      <c r="AW155" s="9" t="s">
        <v>340</v>
      </c>
      <c r="AX155" s="9" t="s">
        <v>340</v>
      </c>
      <c r="AY155" s="70">
        <v>61.627906976744185</v>
      </c>
      <c r="AZ155" s="70">
        <v>29.651162790697676</v>
      </c>
      <c r="BA155" s="70">
        <v>0</v>
      </c>
      <c r="BB155" s="70">
        <v>1.744186046511628</v>
      </c>
      <c r="BC155" s="70">
        <v>4.651162790697675</v>
      </c>
      <c r="BD155" s="70">
        <v>1.744186046511628</v>
      </c>
      <c r="BE155" s="70">
        <v>0.5813953488372093</v>
      </c>
      <c r="BF155" s="71" t="s">
        <v>340</v>
      </c>
      <c r="BG155" s="71" t="s">
        <v>340</v>
      </c>
      <c r="BH155" s="71" t="s">
        <v>340</v>
      </c>
      <c r="BI155" s="71"/>
      <c r="BJ155" s="71"/>
      <c r="BK155" s="71" t="s">
        <v>340</v>
      </c>
      <c r="BL155" s="84">
        <v>8</v>
      </c>
      <c r="BM155" s="9" t="s">
        <v>340</v>
      </c>
      <c r="BN155" s="3" t="s">
        <v>1239</v>
      </c>
      <c r="BO155" s="20" t="s">
        <v>1502</v>
      </c>
      <c r="BP155" s="9"/>
      <c r="BQ155" s="9">
        <v>8</v>
      </c>
      <c r="BR155" s="9">
        <v>8</v>
      </c>
      <c r="BS155" s="9">
        <v>0</v>
      </c>
      <c r="BT155" s="9">
        <v>0</v>
      </c>
      <c r="BU155" s="9">
        <v>1</v>
      </c>
      <c r="BV155" s="9">
        <v>0</v>
      </c>
      <c r="BW155" s="9">
        <v>0</v>
      </c>
      <c r="BX155" s="9">
        <v>16</v>
      </c>
      <c r="BY155" s="9">
        <v>15</v>
      </c>
      <c r="BZ155" s="9">
        <v>36</v>
      </c>
      <c r="CA155" s="9">
        <v>4</v>
      </c>
      <c r="CB155" s="9">
        <v>0</v>
      </c>
      <c r="CC155" s="9">
        <v>0</v>
      </c>
      <c r="CD155" s="9" t="s">
        <v>340</v>
      </c>
      <c r="CE155" s="9">
        <v>1</v>
      </c>
      <c r="CF155" s="9" t="s">
        <v>340</v>
      </c>
      <c r="CG155" s="9">
        <v>0</v>
      </c>
      <c r="CH155" s="9">
        <v>0</v>
      </c>
      <c r="CI155" s="9">
        <v>0</v>
      </c>
      <c r="CJ155" s="72">
        <v>3500</v>
      </c>
      <c r="CK155" s="72">
        <v>75</v>
      </c>
      <c r="CL155" s="24">
        <v>0</v>
      </c>
      <c r="CM155" s="21" t="s">
        <v>1685</v>
      </c>
      <c r="CN155" s="9"/>
      <c r="CO155" s="9"/>
      <c r="CP155" s="73"/>
      <c r="CQ155" s="74" t="s">
        <v>340</v>
      </c>
      <c r="CR155" s="25"/>
      <c r="CS155" s="25"/>
      <c r="CT155" s="71"/>
      <c r="CU155" s="9" t="s">
        <v>348</v>
      </c>
      <c r="CV155" s="9">
        <v>4</v>
      </c>
      <c r="CW155" s="9">
        <v>3</v>
      </c>
      <c r="CX155" s="75"/>
      <c r="CY155" s="26" t="s">
        <v>1390</v>
      </c>
      <c r="CZ155" s="71"/>
      <c r="DA155" s="71"/>
      <c r="DB155" s="76"/>
      <c r="DC155" s="9"/>
      <c r="DD155" s="9"/>
      <c r="DE155" s="6"/>
      <c r="DF155" s="5"/>
      <c r="DG155" s="5"/>
      <c r="DH155" s="5"/>
      <c r="DI155" s="5"/>
      <c r="DJ155" s="5"/>
      <c r="DK155" s="5">
        <v>430.9</v>
      </c>
      <c r="DL155" s="5">
        <v>924.1</v>
      </c>
      <c r="DM155" s="5">
        <v>108</v>
      </c>
      <c r="DN155" s="5"/>
      <c r="DO155" s="5">
        <v>4</v>
      </c>
      <c r="DP155" s="5"/>
      <c r="DQ155" s="5"/>
      <c r="DR155" s="5"/>
      <c r="DS155" s="5"/>
      <c r="DT155" s="5">
        <v>1467</v>
      </c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>
        <v>1467</v>
      </c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77">
        <v>1467</v>
      </c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</row>
    <row r="156" spans="1:252" ht="25.5">
      <c r="A156" s="23" t="s">
        <v>628</v>
      </c>
      <c r="B156" s="9" t="s">
        <v>353</v>
      </c>
      <c r="C156" s="9" t="s">
        <v>1772</v>
      </c>
      <c r="D156" s="9" t="s">
        <v>216</v>
      </c>
      <c r="E156" s="63" t="s">
        <v>1099</v>
      </c>
      <c r="F156" s="63" t="s">
        <v>1099</v>
      </c>
      <c r="G156" s="64">
        <v>445000</v>
      </c>
      <c r="H156" s="64">
        <v>751900</v>
      </c>
      <c r="I156" s="65" t="s">
        <v>497</v>
      </c>
      <c r="J156" s="65"/>
      <c r="K156" s="65"/>
      <c r="L156" s="6"/>
      <c r="M156" s="9" t="s">
        <v>348</v>
      </c>
      <c r="N156" s="66"/>
      <c r="O156" s="40"/>
      <c r="P156" s="40"/>
      <c r="Q156" s="67"/>
      <c r="R156" s="67"/>
      <c r="S156" s="67"/>
      <c r="T156" s="9"/>
      <c r="U156" s="9"/>
      <c r="V156" s="68"/>
      <c r="W156" s="65"/>
      <c r="X156" s="65"/>
      <c r="Y156" s="65"/>
      <c r="Z156" s="68" t="s">
        <v>340</v>
      </c>
      <c r="AA156" s="85"/>
      <c r="AB156" s="69"/>
      <c r="AC156" s="9">
        <v>0</v>
      </c>
      <c r="AD156" s="69"/>
      <c r="AE156" s="24"/>
      <c r="AF156" s="83"/>
      <c r="AG156" s="74"/>
      <c r="AH156" s="74"/>
      <c r="AI156" s="20"/>
      <c r="AJ156" s="20"/>
      <c r="AK156" s="20"/>
      <c r="AL156" s="20"/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70">
        <v>0</v>
      </c>
      <c r="AZ156" s="70">
        <v>0</v>
      </c>
      <c r="BA156" s="70">
        <v>0</v>
      </c>
      <c r="BB156" s="70">
        <v>0</v>
      </c>
      <c r="BC156" s="70">
        <v>0</v>
      </c>
      <c r="BD156" s="70">
        <v>0</v>
      </c>
      <c r="BE156" s="70">
        <v>0</v>
      </c>
      <c r="BF156" s="71"/>
      <c r="BG156" s="71"/>
      <c r="BH156" s="71"/>
      <c r="BI156" s="71"/>
      <c r="BJ156" s="71"/>
      <c r="BK156" s="71"/>
      <c r="BL156" s="84"/>
      <c r="BM156" s="9" t="s">
        <v>340</v>
      </c>
      <c r="BO156" s="20"/>
      <c r="BP156" s="9"/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 t="s">
        <v>340</v>
      </c>
      <c r="CD156" s="9" t="s">
        <v>340</v>
      </c>
      <c r="CE156" s="9">
        <v>1</v>
      </c>
      <c r="CF156" s="9" t="s">
        <v>340</v>
      </c>
      <c r="CG156" s="9">
        <v>0</v>
      </c>
      <c r="CH156" s="9">
        <v>0</v>
      </c>
      <c r="CI156" s="9">
        <v>0</v>
      </c>
      <c r="CJ156" s="72">
        <v>2000</v>
      </c>
      <c r="CK156" s="72">
        <v>75</v>
      </c>
      <c r="CL156" s="24">
        <v>0</v>
      </c>
      <c r="CM156" s="21" t="s">
        <v>113</v>
      </c>
      <c r="CN156" s="9"/>
      <c r="CO156" s="9"/>
      <c r="CP156" s="73"/>
      <c r="CQ156" s="74" t="s">
        <v>340</v>
      </c>
      <c r="CR156" s="25"/>
      <c r="CS156" s="25"/>
      <c r="CT156" s="71"/>
      <c r="CU156" s="9" t="s">
        <v>348</v>
      </c>
      <c r="CV156" s="9">
        <v>4</v>
      </c>
      <c r="CW156" s="9">
        <v>3</v>
      </c>
      <c r="CX156" s="75"/>
      <c r="CY156" s="26"/>
      <c r="CZ156" s="71"/>
      <c r="DA156" s="71"/>
      <c r="DB156" s="76"/>
      <c r="DC156" s="9"/>
      <c r="DD156" s="9"/>
      <c r="DE156" s="6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77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  <c r="GP156" s="26"/>
      <c r="GQ156" s="26"/>
      <c r="GR156" s="26"/>
      <c r="GS156" s="26"/>
      <c r="GT156" s="26"/>
      <c r="GU156" s="26"/>
      <c r="GV156" s="26"/>
      <c r="GW156" s="26"/>
      <c r="GX156" s="26"/>
      <c r="GY156" s="26"/>
      <c r="GZ156" s="26"/>
      <c r="HA156" s="26"/>
      <c r="HB156" s="26"/>
      <c r="HC156" s="26"/>
      <c r="HD156" s="26"/>
      <c r="HE156" s="26"/>
      <c r="HF156" s="26"/>
      <c r="HG156" s="26"/>
      <c r="HH156" s="26"/>
      <c r="HI156" s="26"/>
      <c r="HJ156" s="26"/>
      <c r="HK156" s="26"/>
      <c r="HL156" s="26"/>
      <c r="HM156" s="26"/>
      <c r="HN156" s="26"/>
      <c r="HO156" s="26"/>
      <c r="HP156" s="26"/>
      <c r="HQ156" s="26"/>
      <c r="HR156" s="26"/>
      <c r="HS156" s="26"/>
      <c r="HT156" s="26"/>
      <c r="HU156" s="26"/>
      <c r="HV156" s="26"/>
      <c r="HW156" s="26"/>
      <c r="HX156" s="26"/>
      <c r="HY156" s="26"/>
      <c r="HZ156" s="26"/>
      <c r="IA156" s="26"/>
      <c r="IB156" s="26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  <c r="IP156" s="26"/>
      <c r="IQ156" s="26"/>
      <c r="IR156" s="26"/>
    </row>
    <row r="157" spans="1:252" ht="20.25" customHeight="1">
      <c r="A157" s="23" t="s">
        <v>425</v>
      </c>
      <c r="B157" s="9" t="s">
        <v>353</v>
      </c>
      <c r="C157" s="9" t="s">
        <v>1677</v>
      </c>
      <c r="D157" s="9" t="s">
        <v>1678</v>
      </c>
      <c r="E157" s="63" t="s">
        <v>959</v>
      </c>
      <c r="F157" s="63" t="s">
        <v>959</v>
      </c>
      <c r="G157" s="64">
        <v>492450</v>
      </c>
      <c r="H157" s="64">
        <v>822803</v>
      </c>
      <c r="I157" s="65" t="s">
        <v>384</v>
      </c>
      <c r="J157" s="65"/>
      <c r="K157" s="65"/>
      <c r="L157" s="60">
        <v>1997</v>
      </c>
      <c r="M157" s="9" t="s">
        <v>348</v>
      </c>
      <c r="N157" s="66"/>
      <c r="O157" s="40">
        <v>1096</v>
      </c>
      <c r="P157" s="40">
        <v>3275</v>
      </c>
      <c r="Q157" s="67" t="s">
        <v>340</v>
      </c>
      <c r="R157" s="67"/>
      <c r="S157" s="67"/>
      <c r="T157" s="65" t="s">
        <v>340</v>
      </c>
      <c r="U157" s="65" t="s">
        <v>340</v>
      </c>
      <c r="V157" s="68"/>
      <c r="W157" s="65" t="s">
        <v>340</v>
      </c>
      <c r="X157" s="65" t="s">
        <v>340</v>
      </c>
      <c r="Y157" s="65" t="s">
        <v>340</v>
      </c>
      <c r="Z157" s="68"/>
      <c r="AA157" s="69">
        <v>1</v>
      </c>
      <c r="AB157" s="69">
        <v>80.52480524805247</v>
      </c>
      <c r="AC157" s="9">
        <v>2</v>
      </c>
      <c r="AD157" s="69">
        <v>11.357113571135711</v>
      </c>
      <c r="AE157" s="79"/>
      <c r="AF157" s="79"/>
      <c r="AG157" s="79"/>
      <c r="AH157" s="79" t="s">
        <v>340</v>
      </c>
      <c r="AI157" s="20"/>
      <c r="AJ157" s="20"/>
      <c r="AK157" s="20"/>
      <c r="AL157" s="20" t="s">
        <v>1501</v>
      </c>
      <c r="AM157" s="9" t="s">
        <v>340</v>
      </c>
      <c r="AN157" s="9" t="s">
        <v>340</v>
      </c>
      <c r="AO157" s="9" t="s">
        <v>340</v>
      </c>
      <c r="AP157" s="9" t="s">
        <v>340</v>
      </c>
      <c r="AQ157" s="9">
        <v>0</v>
      </c>
      <c r="AR157" s="80" t="s">
        <v>340</v>
      </c>
      <c r="AS157" s="80" t="s">
        <v>340</v>
      </c>
      <c r="AT157" s="80">
        <v>0</v>
      </c>
      <c r="AU157" s="80" t="s">
        <v>340</v>
      </c>
      <c r="AV157" s="80" t="s">
        <v>340</v>
      </c>
      <c r="AW157" s="80" t="s">
        <v>340</v>
      </c>
      <c r="AX157" s="80" t="s">
        <v>340</v>
      </c>
      <c r="AY157" s="70">
        <v>80.52480524805247</v>
      </c>
      <c r="AZ157" s="70">
        <v>8.118081180811808</v>
      </c>
      <c r="BA157" s="70">
        <v>0</v>
      </c>
      <c r="BB157" s="70">
        <v>3.6900369003690034</v>
      </c>
      <c r="BC157" s="70">
        <v>4.8790487904879045</v>
      </c>
      <c r="BD157" s="70">
        <v>2.6240262402624026</v>
      </c>
      <c r="BE157" s="70">
        <v>0.16400164001640016</v>
      </c>
      <c r="BF157" s="71" t="s">
        <v>340</v>
      </c>
      <c r="BG157" s="71" t="s">
        <v>340</v>
      </c>
      <c r="BH157" s="71" t="s">
        <v>340</v>
      </c>
      <c r="BI157" s="71" t="s">
        <v>340</v>
      </c>
      <c r="BJ157" s="71"/>
      <c r="BK157" s="71" t="s">
        <v>340</v>
      </c>
      <c r="BL157" s="9">
        <v>5</v>
      </c>
      <c r="BM157" s="9" t="s">
        <v>340</v>
      </c>
      <c r="BN157" s="3" t="s">
        <v>1239</v>
      </c>
      <c r="BO157" s="20" t="s">
        <v>1502</v>
      </c>
      <c r="BP157" s="9"/>
      <c r="BQ157" s="9">
        <v>5</v>
      </c>
      <c r="BR157" s="9">
        <v>5</v>
      </c>
      <c r="BS157" s="9">
        <v>0</v>
      </c>
      <c r="BT157" s="9">
        <v>0</v>
      </c>
      <c r="BU157" s="9">
        <v>1</v>
      </c>
      <c r="BV157" s="9">
        <v>0</v>
      </c>
      <c r="BW157" s="9">
        <v>0</v>
      </c>
      <c r="BX157" s="9">
        <v>18</v>
      </c>
      <c r="BY157" s="9">
        <v>11</v>
      </c>
      <c r="BZ157" s="9">
        <v>37</v>
      </c>
      <c r="CA157" s="9">
        <v>8</v>
      </c>
      <c r="CB157" s="9">
        <v>0</v>
      </c>
      <c r="CC157" s="9" t="s">
        <v>340</v>
      </c>
      <c r="CD157" s="9" t="s">
        <v>340</v>
      </c>
      <c r="CE157" s="9">
        <v>2</v>
      </c>
      <c r="CF157" s="9" t="s">
        <v>340</v>
      </c>
      <c r="CG157" s="9">
        <v>0</v>
      </c>
      <c r="CH157" s="9">
        <v>0</v>
      </c>
      <c r="CI157" s="9">
        <v>0</v>
      </c>
      <c r="CJ157" s="72">
        <v>5500</v>
      </c>
      <c r="CK157" s="72">
        <v>100</v>
      </c>
      <c r="CL157" s="79" t="s">
        <v>731</v>
      </c>
      <c r="CM157" s="22" t="s">
        <v>1564</v>
      </c>
      <c r="CN157" s="9"/>
      <c r="CO157" s="9" t="s">
        <v>340</v>
      </c>
      <c r="CP157" s="73" t="s">
        <v>340</v>
      </c>
      <c r="CQ157" s="74" t="s">
        <v>340</v>
      </c>
      <c r="CR157" s="25"/>
      <c r="CS157" s="25"/>
      <c r="CT157" s="71"/>
      <c r="CU157" s="9">
        <v>0</v>
      </c>
      <c r="CV157" s="9">
        <v>1</v>
      </c>
      <c r="CW157" s="9">
        <v>3</v>
      </c>
      <c r="CX157" s="72" t="s">
        <v>731</v>
      </c>
      <c r="CY157" s="26" t="s">
        <v>793</v>
      </c>
      <c r="CZ157" s="71"/>
      <c r="DA157" s="71"/>
      <c r="DB157" s="76"/>
      <c r="DC157" s="9"/>
      <c r="DD157" s="9" t="s">
        <v>340</v>
      </c>
      <c r="DE157" s="6">
        <v>1997</v>
      </c>
      <c r="DF157" s="5">
        <v>658.267</v>
      </c>
      <c r="DG157" s="5">
        <v>2900</v>
      </c>
      <c r="DH157" s="5">
        <v>3558.267</v>
      </c>
      <c r="DI157" s="5" t="s">
        <v>340</v>
      </c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>
        <v>3558.267</v>
      </c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77">
        <v>3558.267</v>
      </c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  <c r="GP157" s="26"/>
      <c r="GQ157" s="26"/>
      <c r="GR157" s="26"/>
      <c r="GS157" s="26"/>
      <c r="GT157" s="26"/>
      <c r="GU157" s="26"/>
      <c r="GV157" s="26"/>
      <c r="GW157" s="26"/>
      <c r="GX157" s="26"/>
      <c r="GY157" s="26"/>
      <c r="GZ157" s="26"/>
      <c r="HA157" s="26"/>
      <c r="HB157" s="26"/>
      <c r="HC157" s="26"/>
      <c r="HD157" s="26"/>
      <c r="HE157" s="26"/>
      <c r="HF157" s="26"/>
      <c r="HG157" s="26"/>
      <c r="HH157" s="26"/>
      <c r="HI157" s="26"/>
      <c r="HJ157" s="26"/>
      <c r="HK157" s="26"/>
      <c r="HL157" s="26"/>
      <c r="HM157" s="26"/>
      <c r="HN157" s="26"/>
      <c r="HO157" s="26"/>
      <c r="HP157" s="26"/>
      <c r="HQ157" s="26"/>
      <c r="HR157" s="26"/>
      <c r="HS157" s="26"/>
      <c r="HT157" s="26"/>
      <c r="HU157" s="26"/>
      <c r="HV157" s="26"/>
      <c r="HW157" s="26"/>
      <c r="HX157" s="26"/>
      <c r="HY157" s="26"/>
      <c r="HZ157" s="26"/>
      <c r="IA157" s="26"/>
      <c r="IB157" s="26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  <c r="IP157" s="26"/>
      <c r="IQ157" s="26"/>
      <c r="IR157" s="26"/>
    </row>
    <row r="158" spans="1:252" ht="25.5" customHeight="1">
      <c r="A158" s="23" t="s">
        <v>622</v>
      </c>
      <c r="B158" s="9" t="s">
        <v>353</v>
      </c>
      <c r="C158" s="9" t="s">
        <v>109</v>
      </c>
      <c r="D158" s="9" t="s">
        <v>110</v>
      </c>
      <c r="E158" s="63" t="s">
        <v>1882</v>
      </c>
      <c r="F158" s="63" t="s">
        <v>1047</v>
      </c>
      <c r="G158" s="64">
        <v>523129</v>
      </c>
      <c r="H158" s="64">
        <v>883834</v>
      </c>
      <c r="I158" s="65" t="s">
        <v>497</v>
      </c>
      <c r="J158" s="65"/>
      <c r="K158" s="65"/>
      <c r="L158" s="6"/>
      <c r="M158" s="9"/>
      <c r="N158" s="66"/>
      <c r="O158" s="40"/>
      <c r="P158" s="40">
        <v>19</v>
      </c>
      <c r="Q158" s="67"/>
      <c r="R158" s="67"/>
      <c r="S158" s="67"/>
      <c r="T158" s="9" t="s">
        <v>340</v>
      </c>
      <c r="U158" s="9"/>
      <c r="V158" s="68"/>
      <c r="W158" s="65"/>
      <c r="X158" s="65"/>
      <c r="Y158" s="65"/>
      <c r="Z158" s="68" t="s">
        <v>340</v>
      </c>
      <c r="AA158" s="69">
        <v>1</v>
      </c>
      <c r="AB158" s="69">
        <v>100</v>
      </c>
      <c r="AC158" s="9">
        <v>1</v>
      </c>
      <c r="AD158" s="69"/>
      <c r="AE158" s="79"/>
      <c r="AF158" s="79"/>
      <c r="AG158" s="79"/>
      <c r="AH158" s="79" t="s">
        <v>340</v>
      </c>
      <c r="AI158" s="20"/>
      <c r="AJ158" s="20"/>
      <c r="AK158" s="20"/>
      <c r="AL158" s="20"/>
      <c r="AM158" s="9" t="s">
        <v>340</v>
      </c>
      <c r="AN158" s="9">
        <v>0</v>
      </c>
      <c r="AO158" s="9" t="s">
        <v>340</v>
      </c>
      <c r="AP158" s="9">
        <v>0</v>
      </c>
      <c r="AQ158" s="9">
        <v>0</v>
      </c>
      <c r="AR158" s="80" t="s">
        <v>340</v>
      </c>
      <c r="AS158" s="80">
        <v>0</v>
      </c>
      <c r="AT158" s="80">
        <v>0</v>
      </c>
      <c r="AU158" s="80">
        <v>0</v>
      </c>
      <c r="AV158" s="80">
        <v>0</v>
      </c>
      <c r="AW158" s="80">
        <v>0</v>
      </c>
      <c r="AX158" s="80">
        <v>0</v>
      </c>
      <c r="AY158" s="70">
        <v>100</v>
      </c>
      <c r="AZ158" s="70">
        <v>0</v>
      </c>
      <c r="BA158" s="70">
        <v>0</v>
      </c>
      <c r="BB158" s="70">
        <v>0</v>
      </c>
      <c r="BC158" s="70">
        <v>0</v>
      </c>
      <c r="BD158" s="70">
        <v>0</v>
      </c>
      <c r="BE158" s="70">
        <v>0</v>
      </c>
      <c r="BF158" s="71" t="s">
        <v>340</v>
      </c>
      <c r="BG158" s="71"/>
      <c r="BH158" s="71"/>
      <c r="BI158" s="71"/>
      <c r="BJ158" s="71"/>
      <c r="BK158" s="71"/>
      <c r="BL158" s="9">
        <v>8</v>
      </c>
      <c r="BM158" s="9"/>
      <c r="BN158" s="3" t="s">
        <v>1251</v>
      </c>
      <c r="BO158" s="20" t="s">
        <v>1501</v>
      </c>
      <c r="BP158" s="9"/>
      <c r="BQ158" s="9">
        <v>8</v>
      </c>
      <c r="BR158" s="9">
        <v>8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13</v>
      </c>
      <c r="BY158" s="9">
        <v>18</v>
      </c>
      <c r="BZ158" s="9">
        <v>7</v>
      </c>
      <c r="CA158" s="9">
        <v>7</v>
      </c>
      <c r="CB158" s="9">
        <v>26</v>
      </c>
      <c r="CC158" s="9">
        <v>0</v>
      </c>
      <c r="CD158" s="9">
        <v>0</v>
      </c>
      <c r="CE158" s="9">
        <v>1</v>
      </c>
      <c r="CF158" s="9">
        <v>0</v>
      </c>
      <c r="CG158" s="9" t="s">
        <v>340</v>
      </c>
      <c r="CH158" s="9">
        <v>0</v>
      </c>
      <c r="CI158" s="9">
        <v>0</v>
      </c>
      <c r="CJ158" s="72">
        <v>3500</v>
      </c>
      <c r="CK158" s="72">
        <v>100</v>
      </c>
      <c r="CL158" s="79" t="s">
        <v>728</v>
      </c>
      <c r="CM158" s="22" t="s">
        <v>1685</v>
      </c>
      <c r="CN158" s="9"/>
      <c r="CO158" s="9"/>
      <c r="CP158" s="81"/>
      <c r="CQ158" s="74" t="s">
        <v>340</v>
      </c>
      <c r="CR158" s="25"/>
      <c r="CS158" s="25"/>
      <c r="CT158" s="71"/>
      <c r="CU158" s="9" t="s">
        <v>348</v>
      </c>
      <c r="CV158" s="9">
        <v>1</v>
      </c>
      <c r="CW158" s="9">
        <v>4</v>
      </c>
      <c r="CX158" s="72" t="s">
        <v>728</v>
      </c>
      <c r="CY158" s="26" t="s">
        <v>793</v>
      </c>
      <c r="CZ158" s="71"/>
      <c r="DA158" s="71"/>
      <c r="DB158" s="76"/>
      <c r="DC158" s="9"/>
      <c r="DD158" s="9" t="s">
        <v>340</v>
      </c>
      <c r="DE158" s="6"/>
      <c r="DF158" s="5"/>
      <c r="DG158" s="5"/>
      <c r="DH158" s="5"/>
      <c r="DI158" s="5" t="s">
        <v>340</v>
      </c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77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  <c r="GP158" s="26"/>
      <c r="GQ158" s="26"/>
      <c r="GR158" s="26"/>
      <c r="GS158" s="26"/>
      <c r="GT158" s="26"/>
      <c r="GU158" s="26"/>
      <c r="GV158" s="26"/>
      <c r="GW158" s="26"/>
      <c r="GX158" s="26"/>
      <c r="GY158" s="26"/>
      <c r="GZ158" s="26"/>
      <c r="HA158" s="26"/>
      <c r="HB158" s="26"/>
      <c r="HC158" s="26"/>
      <c r="HD158" s="26"/>
      <c r="HE158" s="26"/>
      <c r="HF158" s="26"/>
      <c r="HG158" s="26"/>
      <c r="HH158" s="26"/>
      <c r="HI158" s="26"/>
      <c r="HJ158" s="26"/>
      <c r="HK158" s="26"/>
      <c r="HL158" s="26"/>
      <c r="HM158" s="26"/>
      <c r="HN158" s="26"/>
      <c r="HO158" s="26"/>
      <c r="HP158" s="26"/>
      <c r="HQ158" s="26"/>
      <c r="HR158" s="26"/>
      <c r="HS158" s="26"/>
      <c r="HT158" s="26"/>
      <c r="HU158" s="26"/>
      <c r="HV158" s="26"/>
      <c r="HW158" s="26"/>
      <c r="HX158" s="26"/>
      <c r="HY158" s="26"/>
      <c r="HZ158" s="26"/>
      <c r="IA158" s="26"/>
      <c r="IB158" s="26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  <c r="IP158" s="26"/>
      <c r="IQ158" s="26"/>
      <c r="IR158" s="26"/>
    </row>
    <row r="159" spans="1:252" ht="25.5">
      <c r="A159" s="23" t="s">
        <v>621</v>
      </c>
      <c r="B159" s="9" t="s">
        <v>353</v>
      </c>
      <c r="C159" s="9" t="s">
        <v>1936</v>
      </c>
      <c r="D159" s="9" t="s">
        <v>1937</v>
      </c>
      <c r="E159" s="63" t="s">
        <v>1057</v>
      </c>
      <c r="F159" s="63" t="s">
        <v>1053</v>
      </c>
      <c r="G159" s="64">
        <v>521700</v>
      </c>
      <c r="H159" s="64">
        <v>814100</v>
      </c>
      <c r="I159" s="65" t="s">
        <v>497</v>
      </c>
      <c r="J159" s="65"/>
      <c r="K159" s="65"/>
      <c r="L159" s="60"/>
      <c r="M159" s="9" t="s">
        <v>344</v>
      </c>
      <c r="N159" s="66"/>
      <c r="O159" s="40"/>
      <c r="P159" s="40">
        <f>1244+1091</f>
        <v>2335</v>
      </c>
      <c r="Q159" s="67"/>
      <c r="R159" s="67"/>
      <c r="S159" s="67"/>
      <c r="T159" s="9" t="s">
        <v>340</v>
      </c>
      <c r="U159" s="9"/>
      <c r="V159" s="68"/>
      <c r="W159" s="65" t="s">
        <v>340</v>
      </c>
      <c r="X159" s="65"/>
      <c r="Y159" s="65" t="s">
        <v>340</v>
      </c>
      <c r="Z159" s="68"/>
      <c r="AA159" s="69">
        <v>2</v>
      </c>
      <c r="AB159" s="69">
        <v>63.51970669110908</v>
      </c>
      <c r="AC159" s="9">
        <v>2</v>
      </c>
      <c r="AD159" s="69">
        <v>2.1998166819431715</v>
      </c>
      <c r="AE159" s="25"/>
      <c r="AF159" s="25"/>
      <c r="AG159" s="25"/>
      <c r="AH159" s="25" t="s">
        <v>340</v>
      </c>
      <c r="AI159" s="20"/>
      <c r="AJ159" s="20"/>
      <c r="AK159" s="20"/>
      <c r="AL159" s="20"/>
      <c r="AM159" s="9" t="s">
        <v>340</v>
      </c>
      <c r="AN159" s="9">
        <v>0</v>
      </c>
      <c r="AO159" s="9" t="s">
        <v>340</v>
      </c>
      <c r="AP159" s="9">
        <v>0</v>
      </c>
      <c r="AQ159" s="9">
        <v>0</v>
      </c>
      <c r="AR159" s="80" t="s">
        <v>340</v>
      </c>
      <c r="AS159" s="80" t="s">
        <v>340</v>
      </c>
      <c r="AT159" s="80">
        <v>0</v>
      </c>
      <c r="AU159" s="80" t="s">
        <v>340</v>
      </c>
      <c r="AV159" s="80" t="s">
        <v>340</v>
      </c>
      <c r="AW159" s="80" t="s">
        <v>340</v>
      </c>
      <c r="AX159" s="80">
        <v>0</v>
      </c>
      <c r="AY159" s="70">
        <v>34.28047662694775</v>
      </c>
      <c r="AZ159" s="70">
        <v>63.51970669110908</v>
      </c>
      <c r="BA159" s="70">
        <v>0</v>
      </c>
      <c r="BB159" s="70">
        <v>0.09165902841429881</v>
      </c>
      <c r="BC159" s="70">
        <v>1.924839596700275</v>
      </c>
      <c r="BD159" s="70">
        <v>0.18331805682859761</v>
      </c>
      <c r="BE159" s="70">
        <v>0</v>
      </c>
      <c r="BF159" s="71" t="s">
        <v>340</v>
      </c>
      <c r="BG159" s="71" t="s">
        <v>340</v>
      </c>
      <c r="BH159" s="71"/>
      <c r="BI159" s="71" t="s">
        <v>340</v>
      </c>
      <c r="BJ159" s="71"/>
      <c r="BK159" s="71" t="s">
        <v>340</v>
      </c>
      <c r="BL159" s="9">
        <v>3</v>
      </c>
      <c r="BM159" s="9"/>
      <c r="BO159" s="20"/>
      <c r="BP159" s="9"/>
      <c r="BQ159" s="9">
        <v>3</v>
      </c>
      <c r="BR159" s="9">
        <v>3</v>
      </c>
      <c r="BS159" s="9">
        <v>0</v>
      </c>
      <c r="BT159" s="9">
        <v>0</v>
      </c>
      <c r="BU159" s="9">
        <v>0</v>
      </c>
      <c r="BV159" s="9">
        <v>0</v>
      </c>
      <c r="BW159" s="9">
        <v>1</v>
      </c>
      <c r="BX159" s="9">
        <v>5</v>
      </c>
      <c r="BY159" s="9">
        <v>20</v>
      </c>
      <c r="BZ159" s="9">
        <v>20</v>
      </c>
      <c r="CA159" s="9">
        <v>25</v>
      </c>
      <c r="CB159" s="9">
        <v>6</v>
      </c>
      <c r="CC159" s="9">
        <v>0</v>
      </c>
      <c r="CD159" s="9">
        <v>0</v>
      </c>
      <c r="CE159" s="9">
        <v>1</v>
      </c>
      <c r="CF159" s="9">
        <v>0</v>
      </c>
      <c r="CG159" s="9" t="s">
        <v>340</v>
      </c>
      <c r="CH159" s="9">
        <v>0</v>
      </c>
      <c r="CI159" s="9">
        <v>0</v>
      </c>
      <c r="CJ159" s="72">
        <v>3500</v>
      </c>
      <c r="CK159" s="72">
        <v>100</v>
      </c>
      <c r="CL159" s="79" t="s">
        <v>728</v>
      </c>
      <c r="CM159" s="22" t="s">
        <v>1685</v>
      </c>
      <c r="CN159" s="9"/>
      <c r="CO159" s="9"/>
      <c r="CP159" s="73"/>
      <c r="CQ159" s="74" t="s">
        <v>340</v>
      </c>
      <c r="CR159" s="25"/>
      <c r="CS159" s="25"/>
      <c r="CT159" s="71"/>
      <c r="CU159" s="9" t="s">
        <v>348</v>
      </c>
      <c r="CV159" s="9"/>
      <c r="CW159" s="9">
        <v>4</v>
      </c>
      <c r="CX159" s="75" t="s">
        <v>728</v>
      </c>
      <c r="CY159" s="26" t="s">
        <v>793</v>
      </c>
      <c r="CZ159" s="71"/>
      <c r="DA159" s="71"/>
      <c r="DB159" s="76"/>
      <c r="DC159" s="9"/>
      <c r="DD159" s="9" t="s">
        <v>340</v>
      </c>
      <c r="DE159" s="6"/>
      <c r="DF159" s="5"/>
      <c r="DG159" s="5"/>
      <c r="DH159" s="5"/>
      <c r="DI159" s="5" t="s">
        <v>340</v>
      </c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>
        <v>20</v>
      </c>
      <c r="EP159" s="5"/>
      <c r="EQ159" s="5"/>
      <c r="ER159" s="5"/>
      <c r="ES159" s="5">
        <v>20</v>
      </c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77">
        <v>2</v>
      </c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6"/>
      <c r="GY159" s="26"/>
      <c r="GZ159" s="26"/>
      <c r="HA159" s="26"/>
      <c r="HB159" s="26"/>
      <c r="HC159" s="26"/>
      <c r="HD159" s="26"/>
      <c r="HE159" s="26"/>
      <c r="HF159" s="26"/>
      <c r="HG159" s="26"/>
      <c r="HH159" s="26"/>
      <c r="HI159" s="26"/>
      <c r="HJ159" s="26"/>
      <c r="HK159" s="26"/>
      <c r="HL159" s="26"/>
      <c r="HM159" s="26"/>
      <c r="HN159" s="26"/>
      <c r="HO159" s="26"/>
      <c r="HP159" s="26"/>
      <c r="HQ159" s="26"/>
      <c r="HR159" s="26"/>
      <c r="HS159" s="26"/>
      <c r="HT159" s="26"/>
      <c r="HU159" s="26"/>
      <c r="HV159" s="26"/>
      <c r="HW159" s="26"/>
      <c r="HX159" s="26"/>
      <c r="HY159" s="26"/>
      <c r="HZ159" s="26"/>
      <c r="IA159" s="26"/>
      <c r="IB159" s="26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  <c r="IP159" s="26"/>
      <c r="IQ159" s="26"/>
      <c r="IR159" s="26"/>
    </row>
    <row r="160" spans="1:252" ht="25.5">
      <c r="A160" s="23" t="s">
        <v>620</v>
      </c>
      <c r="B160" s="9" t="s">
        <v>353</v>
      </c>
      <c r="C160" s="9" t="s">
        <v>217</v>
      </c>
      <c r="D160" s="9" t="s">
        <v>218</v>
      </c>
      <c r="E160" s="63" t="s">
        <v>1882</v>
      </c>
      <c r="F160" s="63" t="s">
        <v>1047</v>
      </c>
      <c r="G160" s="64">
        <v>525934</v>
      </c>
      <c r="H160" s="64">
        <v>925027</v>
      </c>
      <c r="I160" s="65" t="s">
        <v>497</v>
      </c>
      <c r="J160" s="65"/>
      <c r="K160" s="65"/>
      <c r="L160" s="6"/>
      <c r="M160" s="9"/>
      <c r="N160" s="82"/>
      <c r="O160" s="40"/>
      <c r="P160" s="40"/>
      <c r="Q160" s="67"/>
      <c r="R160" s="67"/>
      <c r="S160" s="67"/>
      <c r="T160" s="9" t="s">
        <v>340</v>
      </c>
      <c r="U160" s="9"/>
      <c r="V160" s="68"/>
      <c r="W160" s="65"/>
      <c r="X160" s="65"/>
      <c r="Y160" s="65"/>
      <c r="Z160" s="68" t="s">
        <v>340</v>
      </c>
      <c r="AA160" s="69"/>
      <c r="AB160" s="69"/>
      <c r="AC160" s="9">
        <v>0</v>
      </c>
      <c r="AD160" s="69"/>
      <c r="AE160" s="25"/>
      <c r="AF160" s="25"/>
      <c r="AG160" s="25"/>
      <c r="AH160" s="25"/>
      <c r="AI160" s="20"/>
      <c r="AJ160" s="20"/>
      <c r="AK160" s="20"/>
      <c r="AL160" s="20"/>
      <c r="AM160" s="9" t="s">
        <v>340</v>
      </c>
      <c r="AN160" s="9">
        <v>0</v>
      </c>
      <c r="AO160" s="9" t="s">
        <v>340</v>
      </c>
      <c r="AP160" s="9">
        <v>0</v>
      </c>
      <c r="AQ160" s="9">
        <v>0</v>
      </c>
      <c r="AR160" s="80">
        <v>0</v>
      </c>
      <c r="AS160" s="80">
        <v>0</v>
      </c>
      <c r="AT160" s="80">
        <v>0</v>
      </c>
      <c r="AU160" s="80">
        <v>0</v>
      </c>
      <c r="AV160" s="80">
        <v>0</v>
      </c>
      <c r="AW160" s="80">
        <v>0</v>
      </c>
      <c r="AX160" s="80">
        <v>0</v>
      </c>
      <c r="AY160" s="70">
        <v>0</v>
      </c>
      <c r="AZ160" s="70">
        <v>0</v>
      </c>
      <c r="BA160" s="70">
        <v>0</v>
      </c>
      <c r="BB160" s="70">
        <v>0</v>
      </c>
      <c r="BC160" s="70">
        <v>0</v>
      </c>
      <c r="BD160" s="70">
        <v>0</v>
      </c>
      <c r="BE160" s="70">
        <v>0</v>
      </c>
      <c r="BF160" s="71"/>
      <c r="BG160" s="71"/>
      <c r="BH160" s="71"/>
      <c r="BI160" s="71"/>
      <c r="BJ160" s="71"/>
      <c r="BK160" s="71"/>
      <c r="BL160" s="9">
        <v>14</v>
      </c>
      <c r="BM160" s="9"/>
      <c r="BO160" s="20"/>
      <c r="BP160" s="9"/>
      <c r="BQ160" s="9">
        <v>14</v>
      </c>
      <c r="BR160" s="9">
        <v>14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9</v>
      </c>
      <c r="BY160" s="9">
        <v>11</v>
      </c>
      <c r="BZ160" s="9">
        <v>8</v>
      </c>
      <c r="CA160" s="9">
        <v>5</v>
      </c>
      <c r="CB160" s="9">
        <v>32</v>
      </c>
      <c r="CC160" s="9">
        <v>0</v>
      </c>
      <c r="CD160" s="9">
        <v>0</v>
      </c>
      <c r="CE160" s="9">
        <v>1</v>
      </c>
      <c r="CF160" s="9">
        <v>0</v>
      </c>
      <c r="CG160" s="9" t="s">
        <v>340</v>
      </c>
      <c r="CH160" s="9">
        <v>0</v>
      </c>
      <c r="CI160" s="9">
        <v>0</v>
      </c>
      <c r="CJ160" s="72">
        <v>3500</v>
      </c>
      <c r="CK160" s="72">
        <v>100</v>
      </c>
      <c r="CL160" s="79" t="s">
        <v>728</v>
      </c>
      <c r="CM160" s="22" t="s">
        <v>1685</v>
      </c>
      <c r="CN160" s="9"/>
      <c r="CO160" s="9"/>
      <c r="CP160" s="73"/>
      <c r="CQ160" s="74" t="s">
        <v>340</v>
      </c>
      <c r="CR160" s="25"/>
      <c r="CS160" s="25"/>
      <c r="CT160" s="71"/>
      <c r="CU160" s="9" t="s">
        <v>348</v>
      </c>
      <c r="CV160" s="9"/>
      <c r="CW160" s="9">
        <v>4</v>
      </c>
      <c r="CX160" s="75" t="s">
        <v>728</v>
      </c>
      <c r="CY160" s="26"/>
      <c r="CZ160" s="71"/>
      <c r="DA160" s="71"/>
      <c r="DB160" s="76"/>
      <c r="DC160" s="9"/>
      <c r="DD160" s="9" t="s">
        <v>340</v>
      </c>
      <c r="DE160" s="6"/>
      <c r="DF160" s="5"/>
      <c r="DG160" s="5"/>
      <c r="DH160" s="5"/>
      <c r="DI160" s="5" t="s">
        <v>340</v>
      </c>
      <c r="DJ160" s="5"/>
      <c r="DK160" s="5"/>
      <c r="DL160" s="5"/>
      <c r="DM160" s="5"/>
      <c r="DN160" s="5"/>
      <c r="DO160" s="5"/>
      <c r="DP160" s="5"/>
      <c r="DQ160" s="5"/>
      <c r="DR160" s="5">
        <v>288</v>
      </c>
      <c r="DS160" s="5">
        <v>122.2</v>
      </c>
      <c r="DT160" s="5">
        <v>410.2</v>
      </c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>
        <v>410.2</v>
      </c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77">
        <v>41.2</v>
      </c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6"/>
      <c r="GY160" s="26"/>
      <c r="GZ160" s="26"/>
      <c r="HA160" s="26"/>
      <c r="HB160" s="26"/>
      <c r="HC160" s="26"/>
      <c r="HD160" s="26"/>
      <c r="HE160" s="26"/>
      <c r="HF160" s="26"/>
      <c r="HG160" s="26"/>
      <c r="HH160" s="26"/>
      <c r="HI160" s="26"/>
      <c r="HJ160" s="26"/>
      <c r="HK160" s="26"/>
      <c r="HL160" s="26"/>
      <c r="HM160" s="26"/>
      <c r="HN160" s="26"/>
      <c r="HO160" s="26"/>
      <c r="HP160" s="26"/>
      <c r="HQ160" s="26"/>
      <c r="HR160" s="26"/>
      <c r="HS160" s="26"/>
      <c r="HT160" s="26"/>
      <c r="HU160" s="26"/>
      <c r="HV160" s="26"/>
      <c r="HW160" s="26"/>
      <c r="HX160" s="26"/>
      <c r="HY160" s="26"/>
      <c r="HZ160" s="26"/>
      <c r="IA160" s="26"/>
      <c r="IB160" s="26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  <c r="IP160" s="26"/>
      <c r="IQ160" s="26"/>
      <c r="IR160" s="26"/>
    </row>
    <row r="161" spans="1:252" ht="12.75">
      <c r="A161" s="23" t="s">
        <v>424</v>
      </c>
      <c r="B161" s="9" t="s">
        <v>353</v>
      </c>
      <c r="C161" s="9" t="s">
        <v>1659</v>
      </c>
      <c r="D161" s="9" t="s">
        <v>1660</v>
      </c>
      <c r="E161" s="63" t="s">
        <v>960</v>
      </c>
      <c r="F161" s="63" t="s">
        <v>960</v>
      </c>
      <c r="G161" s="64">
        <v>494718</v>
      </c>
      <c r="H161" s="64">
        <v>942147</v>
      </c>
      <c r="I161" s="65" t="s">
        <v>384</v>
      </c>
      <c r="J161" s="65"/>
      <c r="K161" s="65"/>
      <c r="L161" s="60">
        <v>1996</v>
      </c>
      <c r="M161" s="9" t="s">
        <v>348</v>
      </c>
      <c r="N161" s="66"/>
      <c r="O161" s="40">
        <v>2912</v>
      </c>
      <c r="P161" s="40">
        <v>12385</v>
      </c>
      <c r="Q161" s="67"/>
      <c r="R161" s="67"/>
      <c r="S161" s="67"/>
      <c r="T161" s="9" t="s">
        <v>340</v>
      </c>
      <c r="U161" s="9"/>
      <c r="V161" s="68"/>
      <c r="W161" s="65" t="s">
        <v>340</v>
      </c>
      <c r="X161" s="65" t="s">
        <v>340</v>
      </c>
      <c r="Y161" s="65" t="s">
        <v>340</v>
      </c>
      <c r="Z161" s="68"/>
      <c r="AA161" s="85">
        <v>1</v>
      </c>
      <c r="AB161" s="69">
        <v>52.99604582784143</v>
      </c>
      <c r="AC161" s="9">
        <v>3</v>
      </c>
      <c r="AD161" s="69">
        <v>27.952955490215956</v>
      </c>
      <c r="AE161" s="24">
        <v>1</v>
      </c>
      <c r="AF161" s="83"/>
      <c r="AG161" s="74"/>
      <c r="AH161" s="74" t="s">
        <v>340</v>
      </c>
      <c r="AI161" s="20"/>
      <c r="AJ161" s="20" t="s">
        <v>1501</v>
      </c>
      <c r="AK161" s="20"/>
      <c r="AL161" s="20"/>
      <c r="AM161" s="9" t="s">
        <v>340</v>
      </c>
      <c r="AN161" s="9">
        <v>0</v>
      </c>
      <c r="AO161" s="9" t="s">
        <v>340</v>
      </c>
      <c r="AP161" s="9">
        <v>0</v>
      </c>
      <c r="AQ161" s="9">
        <v>0</v>
      </c>
      <c r="AR161" s="9" t="s">
        <v>340</v>
      </c>
      <c r="AS161" s="9" t="s">
        <v>340</v>
      </c>
      <c r="AT161" s="9" t="s">
        <v>340</v>
      </c>
      <c r="AU161" s="9" t="s">
        <v>340</v>
      </c>
      <c r="AV161" s="9" t="s">
        <v>340</v>
      </c>
      <c r="AW161" s="9" t="s">
        <v>340</v>
      </c>
      <c r="AX161" s="9" t="s">
        <v>340</v>
      </c>
      <c r="AY161" s="70">
        <v>52.99604582784143</v>
      </c>
      <c r="AZ161" s="70">
        <v>19.050998681942612</v>
      </c>
      <c r="BA161" s="70">
        <v>0.16222244753117712</v>
      </c>
      <c r="BB161" s="70">
        <v>6.499036804217784</v>
      </c>
      <c r="BC161" s="70">
        <v>13.31237960052722</v>
      </c>
      <c r="BD161" s="70">
        <v>3.437088107066815</v>
      </c>
      <c r="BE161" s="70">
        <v>4.5422285308729595</v>
      </c>
      <c r="BF161" s="71" t="s">
        <v>340</v>
      </c>
      <c r="BG161" s="71" t="s">
        <v>340</v>
      </c>
      <c r="BH161" s="71" t="s">
        <v>340</v>
      </c>
      <c r="BI161" s="71" t="s">
        <v>340</v>
      </c>
      <c r="BJ161" s="71"/>
      <c r="BK161" s="71" t="s">
        <v>340</v>
      </c>
      <c r="BL161" s="84">
        <v>3</v>
      </c>
      <c r="BM161" s="9" t="s">
        <v>340</v>
      </c>
      <c r="BN161" s="3" t="s">
        <v>1173</v>
      </c>
      <c r="BO161" s="20" t="s">
        <v>1502</v>
      </c>
      <c r="BP161" s="9"/>
      <c r="BQ161" s="9">
        <v>3</v>
      </c>
      <c r="BR161" s="9">
        <v>3</v>
      </c>
      <c r="BS161" s="9">
        <v>0</v>
      </c>
      <c r="BT161" s="9">
        <v>0</v>
      </c>
      <c r="BU161" s="9">
        <v>3</v>
      </c>
      <c r="BV161" s="9">
        <v>0</v>
      </c>
      <c r="BW161" s="9">
        <v>0</v>
      </c>
      <c r="BX161" s="9">
        <v>9</v>
      </c>
      <c r="BY161" s="9">
        <v>18</v>
      </c>
      <c r="BZ161" s="9">
        <v>6</v>
      </c>
      <c r="CA161" s="9">
        <v>12</v>
      </c>
      <c r="CB161" s="9">
        <v>31</v>
      </c>
      <c r="CC161" s="9" t="s">
        <v>340</v>
      </c>
      <c r="CD161" s="9" t="s">
        <v>340</v>
      </c>
      <c r="CE161" s="9">
        <v>1</v>
      </c>
      <c r="CF161" s="9" t="s">
        <v>340</v>
      </c>
      <c r="CG161" s="9">
        <v>0</v>
      </c>
      <c r="CH161" s="9">
        <v>0</v>
      </c>
      <c r="CI161" s="9">
        <v>0</v>
      </c>
      <c r="CJ161" s="72">
        <v>5800</v>
      </c>
      <c r="CK161" s="72">
        <v>150</v>
      </c>
      <c r="CL161" s="24" t="s">
        <v>787</v>
      </c>
      <c r="CM161" s="21" t="s">
        <v>1500</v>
      </c>
      <c r="CN161" s="9"/>
      <c r="CO161" s="9"/>
      <c r="CP161" s="73" t="s">
        <v>340</v>
      </c>
      <c r="CQ161" s="74" t="s">
        <v>340</v>
      </c>
      <c r="CR161" s="25"/>
      <c r="CS161" s="25"/>
      <c r="CT161" s="71"/>
      <c r="CU161" s="9" t="s">
        <v>348</v>
      </c>
      <c r="CV161" s="9"/>
      <c r="CW161" s="9">
        <v>1</v>
      </c>
      <c r="CX161" s="75" t="s">
        <v>787</v>
      </c>
      <c r="CY161" s="26" t="s">
        <v>1366</v>
      </c>
      <c r="CZ161" s="71"/>
      <c r="DA161" s="71"/>
      <c r="DB161" s="76"/>
      <c r="DC161" s="9" t="s">
        <v>340</v>
      </c>
      <c r="DD161" s="9" t="s">
        <v>340</v>
      </c>
      <c r="DE161" s="6">
        <v>1996</v>
      </c>
      <c r="DF161" s="5">
        <v>917.747</v>
      </c>
      <c r="DG161" s="5"/>
      <c r="DH161" s="5">
        <v>917.747</v>
      </c>
      <c r="DI161" s="5" t="s">
        <v>340</v>
      </c>
      <c r="DJ161" s="5"/>
      <c r="DK161" s="5"/>
      <c r="DL161" s="5"/>
      <c r="DM161" s="5"/>
      <c r="DN161" s="5"/>
      <c r="DO161" s="5"/>
      <c r="DP161" s="5"/>
      <c r="DQ161" s="5"/>
      <c r="DR161" s="5">
        <v>138</v>
      </c>
      <c r="DS161" s="5"/>
      <c r="DT161" s="5">
        <v>138</v>
      </c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>
        <v>1055.7469999999998</v>
      </c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77">
        <v>155.747</v>
      </c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6"/>
      <c r="GY161" s="26"/>
      <c r="GZ161" s="26"/>
      <c r="HA161" s="26"/>
      <c r="HB161" s="26"/>
      <c r="HC161" s="26"/>
      <c r="HD161" s="26"/>
      <c r="HE161" s="26"/>
      <c r="HF161" s="26"/>
      <c r="HG161" s="26"/>
      <c r="HH161" s="26"/>
      <c r="HI161" s="26"/>
      <c r="HJ161" s="26"/>
      <c r="HK161" s="26"/>
      <c r="HL161" s="26"/>
      <c r="HM161" s="26"/>
      <c r="HN161" s="26"/>
      <c r="HO161" s="26"/>
      <c r="HP161" s="26"/>
      <c r="HQ161" s="26"/>
      <c r="HR161" s="26"/>
      <c r="HS161" s="26"/>
      <c r="HT161" s="26"/>
      <c r="HU161" s="26"/>
      <c r="HV161" s="26"/>
      <c r="HW161" s="26"/>
      <c r="HX161" s="26"/>
      <c r="HY161" s="26"/>
      <c r="HZ161" s="26"/>
      <c r="IA161" s="26"/>
      <c r="IB161" s="26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  <c r="IP161" s="26"/>
      <c r="IQ161" s="26"/>
      <c r="IR161" s="26"/>
    </row>
    <row r="162" spans="1:252" ht="25.5">
      <c r="A162" s="23" t="s">
        <v>616</v>
      </c>
      <c r="B162" s="9" t="s">
        <v>353</v>
      </c>
      <c r="C162" s="9" t="s">
        <v>222</v>
      </c>
      <c r="D162" s="9" t="s">
        <v>223</v>
      </c>
      <c r="E162" s="63" t="s">
        <v>1882</v>
      </c>
      <c r="F162" s="63" t="s">
        <v>1047</v>
      </c>
      <c r="G162" s="64">
        <v>530045</v>
      </c>
      <c r="H162" s="64">
        <v>895119</v>
      </c>
      <c r="I162" s="65" t="s">
        <v>497</v>
      </c>
      <c r="J162" s="65"/>
      <c r="K162" s="65"/>
      <c r="L162" s="6"/>
      <c r="M162" s="9"/>
      <c r="N162" s="66"/>
      <c r="O162" s="40"/>
      <c r="P162" s="40"/>
      <c r="Q162" s="67"/>
      <c r="R162" s="67"/>
      <c r="S162" s="67"/>
      <c r="T162" s="9" t="s">
        <v>340</v>
      </c>
      <c r="U162" s="9"/>
      <c r="V162" s="68"/>
      <c r="W162" s="65"/>
      <c r="X162" s="65"/>
      <c r="Y162" s="65"/>
      <c r="Z162" s="68" t="s">
        <v>340</v>
      </c>
      <c r="AA162" s="69"/>
      <c r="AB162" s="69"/>
      <c r="AC162" s="9">
        <v>0</v>
      </c>
      <c r="AD162" s="69"/>
      <c r="AE162" s="25"/>
      <c r="AF162" s="25"/>
      <c r="AG162" s="25"/>
      <c r="AH162" s="25"/>
      <c r="AI162" s="20"/>
      <c r="AJ162" s="20"/>
      <c r="AK162" s="20"/>
      <c r="AL162" s="20"/>
      <c r="AM162" s="9" t="s">
        <v>340</v>
      </c>
      <c r="AN162" s="9">
        <v>0</v>
      </c>
      <c r="AO162" s="9" t="s">
        <v>340</v>
      </c>
      <c r="AP162" s="9">
        <v>0</v>
      </c>
      <c r="AQ162" s="9">
        <v>0</v>
      </c>
      <c r="AR162" s="80">
        <v>0</v>
      </c>
      <c r="AS162" s="80">
        <v>0</v>
      </c>
      <c r="AT162" s="80">
        <v>0</v>
      </c>
      <c r="AU162" s="80">
        <v>0</v>
      </c>
      <c r="AV162" s="80">
        <v>0</v>
      </c>
      <c r="AW162" s="80">
        <v>0</v>
      </c>
      <c r="AX162" s="80">
        <v>0</v>
      </c>
      <c r="AY162" s="70">
        <v>0</v>
      </c>
      <c r="AZ162" s="70">
        <v>0</v>
      </c>
      <c r="BA162" s="70">
        <v>0</v>
      </c>
      <c r="BB162" s="70">
        <v>0</v>
      </c>
      <c r="BC162" s="70">
        <v>0</v>
      </c>
      <c r="BD162" s="70">
        <v>0</v>
      </c>
      <c r="BE162" s="70">
        <v>0</v>
      </c>
      <c r="BF162" s="71"/>
      <c r="BG162" s="71"/>
      <c r="BH162" s="71"/>
      <c r="BI162" s="71"/>
      <c r="BJ162" s="71"/>
      <c r="BK162" s="71"/>
      <c r="BL162" s="9">
        <v>12</v>
      </c>
      <c r="BM162" s="9"/>
      <c r="BN162" s="3" t="s">
        <v>1253</v>
      </c>
      <c r="BO162" s="20" t="s">
        <v>1501</v>
      </c>
      <c r="BP162" s="9"/>
      <c r="BQ162" s="9">
        <v>12</v>
      </c>
      <c r="BR162" s="9">
        <v>12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15</v>
      </c>
      <c r="BY162" s="9">
        <v>13</v>
      </c>
      <c r="BZ162" s="9">
        <v>7</v>
      </c>
      <c r="CA162" s="9">
        <v>6</v>
      </c>
      <c r="CB162" s="9">
        <v>26</v>
      </c>
      <c r="CC162" s="9">
        <v>0</v>
      </c>
      <c r="CD162" s="9">
        <v>0</v>
      </c>
      <c r="CE162" s="9">
        <v>1</v>
      </c>
      <c r="CF162" s="9">
        <v>0</v>
      </c>
      <c r="CG162" s="9" t="s">
        <v>340</v>
      </c>
      <c r="CH162" s="9">
        <v>0</v>
      </c>
      <c r="CI162" s="9">
        <v>0</v>
      </c>
      <c r="CJ162" s="72">
        <v>3500</v>
      </c>
      <c r="CK162" s="72">
        <v>100</v>
      </c>
      <c r="CL162" s="79" t="s">
        <v>728</v>
      </c>
      <c r="CM162" s="22" t="s">
        <v>1685</v>
      </c>
      <c r="CN162" s="9"/>
      <c r="CO162" s="9"/>
      <c r="CP162" s="73"/>
      <c r="CQ162" s="74" t="s">
        <v>340</v>
      </c>
      <c r="CR162" s="25"/>
      <c r="CS162" s="25"/>
      <c r="CT162" s="71"/>
      <c r="CU162" s="9" t="s">
        <v>348</v>
      </c>
      <c r="CV162" s="9">
        <v>1</v>
      </c>
      <c r="CW162" s="9">
        <v>4</v>
      </c>
      <c r="CX162" s="75" t="s">
        <v>728</v>
      </c>
      <c r="CY162" s="26"/>
      <c r="CZ162" s="71"/>
      <c r="DA162" s="71"/>
      <c r="DB162" s="76"/>
      <c r="DC162" s="9"/>
      <c r="DD162" s="9" t="s">
        <v>340</v>
      </c>
      <c r="DE162" s="6"/>
      <c r="DF162" s="5"/>
      <c r="DG162" s="5"/>
      <c r="DH162" s="5"/>
      <c r="DI162" s="5" t="s">
        <v>340</v>
      </c>
      <c r="DJ162" s="5"/>
      <c r="DK162" s="5"/>
      <c r="DL162" s="5"/>
      <c r="DM162" s="5"/>
      <c r="DN162" s="5"/>
      <c r="DO162" s="5"/>
      <c r="DP162" s="5"/>
      <c r="DQ162" s="5"/>
      <c r="DR162" s="5"/>
      <c r="DS162" s="5">
        <v>3.4</v>
      </c>
      <c r="DT162" s="5">
        <v>3.4</v>
      </c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>
        <v>3.4</v>
      </c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77">
        <v>3.4</v>
      </c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6"/>
      <c r="GY162" s="26"/>
      <c r="GZ162" s="26"/>
      <c r="HA162" s="26"/>
      <c r="HB162" s="26"/>
      <c r="HC162" s="26"/>
      <c r="HD162" s="26"/>
      <c r="HE162" s="26"/>
      <c r="HF162" s="26"/>
      <c r="HG162" s="26"/>
      <c r="HH162" s="26"/>
      <c r="HI162" s="26"/>
      <c r="HJ162" s="26"/>
      <c r="HK162" s="26"/>
      <c r="HL162" s="26"/>
      <c r="HM162" s="26"/>
      <c r="HN162" s="26"/>
      <c r="HO162" s="26"/>
      <c r="HP162" s="26"/>
      <c r="HQ162" s="26"/>
      <c r="HR162" s="26"/>
      <c r="HS162" s="26"/>
      <c r="HT162" s="26"/>
      <c r="HU162" s="26"/>
      <c r="HV162" s="26"/>
      <c r="HW162" s="26"/>
      <c r="HX162" s="26"/>
      <c r="HY162" s="26"/>
      <c r="HZ162" s="26"/>
      <c r="IA162" s="26"/>
      <c r="IB162" s="26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  <c r="IP162" s="26"/>
      <c r="IQ162" s="26"/>
      <c r="IR162" s="26"/>
    </row>
    <row r="163" spans="1:252" ht="12.75">
      <c r="A163" s="23" t="s">
        <v>615</v>
      </c>
      <c r="B163" s="9" t="s">
        <v>353</v>
      </c>
      <c r="C163" s="9" t="s">
        <v>1883</v>
      </c>
      <c r="D163" s="9" t="s">
        <v>1884</v>
      </c>
      <c r="E163" s="63" t="s">
        <v>1028</v>
      </c>
      <c r="F163" s="63" t="s">
        <v>1028</v>
      </c>
      <c r="G163" s="64">
        <v>441331</v>
      </c>
      <c r="H163" s="64">
        <v>763549</v>
      </c>
      <c r="I163" s="65" t="s">
        <v>497</v>
      </c>
      <c r="J163" s="65"/>
      <c r="K163" s="65"/>
      <c r="L163" s="60"/>
      <c r="M163" s="9" t="s">
        <v>348</v>
      </c>
      <c r="N163" s="66"/>
      <c r="O163" s="40">
        <v>16634</v>
      </c>
      <c r="P163" s="40">
        <v>22914</v>
      </c>
      <c r="Q163" s="67" t="s">
        <v>340</v>
      </c>
      <c r="R163" s="67"/>
      <c r="S163" s="67"/>
      <c r="T163" s="65" t="s">
        <v>340</v>
      </c>
      <c r="U163" s="65" t="s">
        <v>340</v>
      </c>
      <c r="V163" s="68" t="s">
        <v>340</v>
      </c>
      <c r="W163" s="65" t="s">
        <v>340</v>
      </c>
      <c r="X163" s="65" t="s">
        <v>340</v>
      </c>
      <c r="Y163" s="65" t="s">
        <v>340</v>
      </c>
      <c r="Z163" s="68"/>
      <c r="AA163" s="69">
        <v>4</v>
      </c>
      <c r="AB163" s="69">
        <v>29.40259003686549</v>
      </c>
      <c r="AC163" s="9">
        <v>2</v>
      </c>
      <c r="AD163" s="69">
        <v>46.97986577181209</v>
      </c>
      <c r="AE163" s="79">
        <v>2</v>
      </c>
      <c r="AF163" s="79"/>
      <c r="AG163" s="79"/>
      <c r="AH163" s="79"/>
      <c r="AI163" s="20"/>
      <c r="AJ163" s="20"/>
      <c r="AK163" s="20"/>
      <c r="AL163" s="20" t="s">
        <v>1501</v>
      </c>
      <c r="AM163" s="9" t="s">
        <v>340</v>
      </c>
      <c r="AN163" s="9" t="s">
        <v>340</v>
      </c>
      <c r="AO163" s="9" t="s">
        <v>340</v>
      </c>
      <c r="AP163" s="9">
        <v>0</v>
      </c>
      <c r="AQ163" s="9">
        <v>0</v>
      </c>
      <c r="AR163" s="80" t="s">
        <v>340</v>
      </c>
      <c r="AS163" s="80" t="s">
        <v>340</v>
      </c>
      <c r="AT163" s="80" t="s">
        <v>340</v>
      </c>
      <c r="AU163" s="80" t="s">
        <v>340</v>
      </c>
      <c r="AV163" s="80" t="s">
        <v>340</v>
      </c>
      <c r="AW163" s="80" t="s">
        <v>340</v>
      </c>
      <c r="AX163" s="80" t="s">
        <v>340</v>
      </c>
      <c r="AY163" s="70">
        <v>25.01654220625768</v>
      </c>
      <c r="AZ163" s="70">
        <v>28.003592021930242</v>
      </c>
      <c r="BA163" s="70">
        <v>0.037810757160412135</v>
      </c>
      <c r="BB163" s="70">
        <v>29.40259003686549</v>
      </c>
      <c r="BC163" s="70">
        <v>13.815105397485587</v>
      </c>
      <c r="BD163" s="70">
        <v>1.819642688344834</v>
      </c>
      <c r="BE163" s="70">
        <v>1.9047168919557613</v>
      </c>
      <c r="BF163" s="71" t="s">
        <v>340</v>
      </c>
      <c r="BG163" s="71" t="s">
        <v>340</v>
      </c>
      <c r="BH163" s="71" t="s">
        <v>340</v>
      </c>
      <c r="BI163" s="71" t="s">
        <v>340</v>
      </c>
      <c r="BJ163" s="71"/>
      <c r="BK163" s="71" t="s">
        <v>340</v>
      </c>
      <c r="BL163" s="9">
        <v>4</v>
      </c>
      <c r="BM163" s="9" t="s">
        <v>340</v>
      </c>
      <c r="BN163" s="3" t="s">
        <v>1254</v>
      </c>
      <c r="BO163" s="20" t="s">
        <v>1501</v>
      </c>
      <c r="BP163" s="9"/>
      <c r="BQ163" s="9">
        <v>6</v>
      </c>
      <c r="BR163" s="9">
        <v>4</v>
      </c>
      <c r="BS163" s="9">
        <v>1</v>
      </c>
      <c r="BT163" s="9">
        <v>1</v>
      </c>
      <c r="BU163" s="9">
        <v>0</v>
      </c>
      <c r="BV163" s="9">
        <v>1</v>
      </c>
      <c r="BW163" s="9">
        <v>0</v>
      </c>
      <c r="BX163" s="9">
        <v>13</v>
      </c>
      <c r="BY163" s="9">
        <v>12</v>
      </c>
      <c r="BZ163" s="9">
        <v>6</v>
      </c>
      <c r="CA163" s="9">
        <v>8</v>
      </c>
      <c r="CB163" s="9">
        <v>34</v>
      </c>
      <c r="CC163" s="9" t="s">
        <v>340</v>
      </c>
      <c r="CD163" s="9" t="s">
        <v>340</v>
      </c>
      <c r="CE163" s="9">
        <v>3</v>
      </c>
      <c r="CF163" s="9" t="s">
        <v>340</v>
      </c>
      <c r="CG163" s="9">
        <v>0</v>
      </c>
      <c r="CH163" s="9">
        <v>0</v>
      </c>
      <c r="CI163" s="9">
        <v>0</v>
      </c>
      <c r="CJ163" s="72">
        <v>5000</v>
      </c>
      <c r="CK163" s="72">
        <v>100</v>
      </c>
      <c r="CL163" s="79">
        <v>0</v>
      </c>
      <c r="CM163" s="22" t="s">
        <v>1586</v>
      </c>
      <c r="CN163" s="9"/>
      <c r="CO163" s="9"/>
      <c r="CP163" s="73" t="s">
        <v>340</v>
      </c>
      <c r="CQ163" s="74" t="s">
        <v>340</v>
      </c>
      <c r="CR163" s="25"/>
      <c r="CS163" s="25"/>
      <c r="CT163" s="71"/>
      <c r="CU163" s="9" t="s">
        <v>1545</v>
      </c>
      <c r="CV163" s="9">
        <v>1</v>
      </c>
      <c r="CW163" s="9">
        <v>3</v>
      </c>
      <c r="CX163" s="72"/>
      <c r="CY163" s="26" t="s">
        <v>1382</v>
      </c>
      <c r="CZ163" s="71"/>
      <c r="DA163" s="71"/>
      <c r="DB163" s="76"/>
      <c r="DC163" s="9"/>
      <c r="DD163" s="9" t="s">
        <v>340</v>
      </c>
      <c r="DE163" s="6"/>
      <c r="DF163" s="5"/>
      <c r="DG163" s="5"/>
      <c r="DH163" s="5"/>
      <c r="DI163" s="5" t="s">
        <v>340</v>
      </c>
      <c r="DJ163" s="5">
        <v>278.8</v>
      </c>
      <c r="DK163" s="5">
        <v>503.5</v>
      </c>
      <c r="DL163" s="5"/>
      <c r="DM163" s="5">
        <v>536.7</v>
      </c>
      <c r="DN163" s="5">
        <v>4.5</v>
      </c>
      <c r="DO163" s="5">
        <v>212.5</v>
      </c>
      <c r="DP163" s="5">
        <v>2224.3</v>
      </c>
      <c r="DQ163" s="5"/>
      <c r="DR163" s="5"/>
      <c r="DS163" s="5">
        <v>1298</v>
      </c>
      <c r="DT163" s="5">
        <v>5058.3</v>
      </c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>
        <v>5058.3</v>
      </c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77">
        <v>558.3</v>
      </c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6"/>
      <c r="GY163" s="26"/>
      <c r="GZ163" s="26"/>
      <c r="HA163" s="26"/>
      <c r="HB163" s="26"/>
      <c r="HC163" s="26"/>
      <c r="HD163" s="26"/>
      <c r="HE163" s="26"/>
      <c r="HF163" s="26"/>
      <c r="HG163" s="26"/>
      <c r="HH163" s="26"/>
      <c r="HI163" s="26"/>
      <c r="HJ163" s="26"/>
      <c r="HK163" s="26"/>
      <c r="HL163" s="26"/>
      <c r="HM163" s="26"/>
      <c r="HN163" s="26"/>
      <c r="HO163" s="26"/>
      <c r="HP163" s="26"/>
      <c r="HQ163" s="26"/>
      <c r="HR163" s="26"/>
      <c r="HS163" s="26"/>
      <c r="HT163" s="26"/>
      <c r="HU163" s="26"/>
      <c r="HV163" s="26"/>
      <c r="HW163" s="26"/>
      <c r="HX163" s="26"/>
      <c r="HY163" s="26"/>
      <c r="HZ163" s="26"/>
      <c r="IA163" s="26"/>
      <c r="IB163" s="26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  <c r="IP163" s="26"/>
      <c r="IQ163" s="26"/>
      <c r="IR163" s="26"/>
    </row>
    <row r="164" spans="1:252" ht="25.5">
      <c r="A164" s="23" t="s">
        <v>614</v>
      </c>
      <c r="B164" s="9" t="s">
        <v>353</v>
      </c>
      <c r="C164" s="9" t="s">
        <v>2025</v>
      </c>
      <c r="D164" s="9" t="s">
        <v>2026</v>
      </c>
      <c r="E164" s="63" t="s">
        <v>1101</v>
      </c>
      <c r="F164" s="63" t="s">
        <v>1101</v>
      </c>
      <c r="G164" s="64">
        <v>481237</v>
      </c>
      <c r="H164" s="64">
        <v>795853</v>
      </c>
      <c r="I164" s="65" t="s">
        <v>497</v>
      </c>
      <c r="J164" s="65"/>
      <c r="K164" s="65"/>
      <c r="L164" s="6"/>
      <c r="M164" s="9" t="s">
        <v>348</v>
      </c>
      <c r="N164" s="66"/>
      <c r="O164" s="40"/>
      <c r="P164" s="40">
        <f>283+303</f>
        <v>586</v>
      </c>
      <c r="Q164" s="67" t="s">
        <v>340</v>
      </c>
      <c r="R164" s="67"/>
      <c r="S164" s="67"/>
      <c r="T164" s="9"/>
      <c r="U164" s="9"/>
      <c r="V164" s="68"/>
      <c r="W164" s="65"/>
      <c r="X164" s="65"/>
      <c r="Y164" s="65"/>
      <c r="Z164" s="68" t="s">
        <v>340</v>
      </c>
      <c r="AA164" s="69">
        <v>1</v>
      </c>
      <c r="AB164" s="69">
        <v>54.06360424028268</v>
      </c>
      <c r="AC164" s="9">
        <v>2</v>
      </c>
      <c r="AD164" s="69">
        <v>22.26148409893993</v>
      </c>
      <c r="AE164" s="79"/>
      <c r="AF164" s="79"/>
      <c r="AG164" s="79"/>
      <c r="AH164" s="79" t="s">
        <v>340</v>
      </c>
      <c r="AI164" s="20"/>
      <c r="AJ164" s="20"/>
      <c r="AK164" s="20"/>
      <c r="AL164" s="20" t="s">
        <v>1502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80" t="s">
        <v>340</v>
      </c>
      <c r="AS164" s="80" t="s">
        <v>340</v>
      </c>
      <c r="AT164" s="80">
        <v>0</v>
      </c>
      <c r="AU164" s="80" t="s">
        <v>340</v>
      </c>
      <c r="AV164" s="80" t="s">
        <v>340</v>
      </c>
      <c r="AW164" s="80" t="s">
        <v>340</v>
      </c>
      <c r="AX164" s="80">
        <v>0</v>
      </c>
      <c r="AY164" s="70">
        <v>54.06360424028268</v>
      </c>
      <c r="AZ164" s="70">
        <v>23.674911660777383</v>
      </c>
      <c r="BA164" s="70">
        <v>0</v>
      </c>
      <c r="BB164" s="70">
        <v>2.8268551236749118</v>
      </c>
      <c r="BC164" s="70">
        <v>15.19434628975265</v>
      </c>
      <c r="BD164" s="70">
        <v>4.240282685512367</v>
      </c>
      <c r="BE164" s="70">
        <v>0</v>
      </c>
      <c r="BF164" s="71" t="s">
        <v>340</v>
      </c>
      <c r="BG164" s="71" t="s">
        <v>340</v>
      </c>
      <c r="BH164" s="71" t="s">
        <v>340</v>
      </c>
      <c r="BI164" s="71" t="s">
        <v>340</v>
      </c>
      <c r="BJ164" s="71"/>
      <c r="BK164" s="71" t="s">
        <v>340</v>
      </c>
      <c r="BL164" s="9">
        <v>3</v>
      </c>
      <c r="BM164" s="9" t="s">
        <v>340</v>
      </c>
      <c r="BN164" s="3" t="s">
        <v>1204</v>
      </c>
      <c r="BO164" s="20" t="s">
        <v>1502</v>
      </c>
      <c r="BP164" s="9"/>
      <c r="BQ164" s="9">
        <v>3</v>
      </c>
      <c r="BR164" s="9">
        <v>3</v>
      </c>
      <c r="BS164" s="9">
        <v>0</v>
      </c>
      <c r="BT164" s="9">
        <v>0</v>
      </c>
      <c r="BU164" s="9">
        <v>2</v>
      </c>
      <c r="BV164" s="9">
        <v>0</v>
      </c>
      <c r="BW164" s="9">
        <v>0</v>
      </c>
      <c r="BX164" s="9">
        <v>14</v>
      </c>
      <c r="BY164" s="9">
        <v>28</v>
      </c>
      <c r="BZ164" s="9">
        <v>7</v>
      </c>
      <c r="CA164" s="9">
        <v>12</v>
      </c>
      <c r="CB164" s="9">
        <v>15</v>
      </c>
      <c r="CC164" s="9" t="s">
        <v>340</v>
      </c>
      <c r="CD164" s="9" t="s">
        <v>340</v>
      </c>
      <c r="CE164" s="9">
        <v>1</v>
      </c>
      <c r="CF164" s="9" t="s">
        <v>340</v>
      </c>
      <c r="CG164" s="9">
        <v>0</v>
      </c>
      <c r="CH164" s="9">
        <v>0</v>
      </c>
      <c r="CI164" s="9">
        <v>0</v>
      </c>
      <c r="CJ164" s="72">
        <v>4500</v>
      </c>
      <c r="CK164" s="72">
        <v>100</v>
      </c>
      <c r="CL164" s="79">
        <v>0</v>
      </c>
      <c r="CM164" s="22" t="s">
        <v>1586</v>
      </c>
      <c r="CN164" s="9"/>
      <c r="CO164" s="9"/>
      <c r="CP164" s="81"/>
      <c r="CQ164" s="74" t="s">
        <v>340</v>
      </c>
      <c r="CR164" s="25"/>
      <c r="CS164" s="25"/>
      <c r="CT164" s="71"/>
      <c r="CU164" s="9" t="s">
        <v>348</v>
      </c>
      <c r="CV164" s="9">
        <v>4</v>
      </c>
      <c r="CW164" s="9">
        <v>3</v>
      </c>
      <c r="CX164" s="72"/>
      <c r="CY164" s="26" t="s">
        <v>1399</v>
      </c>
      <c r="CZ164" s="71"/>
      <c r="DA164" s="71"/>
      <c r="DB164" s="76"/>
      <c r="DC164" s="9"/>
      <c r="DD164" s="9"/>
      <c r="DE164" s="6"/>
      <c r="DF164" s="5"/>
      <c r="DG164" s="5"/>
      <c r="DH164" s="5"/>
      <c r="DI164" s="5"/>
      <c r="DJ164" s="5"/>
      <c r="DK164" s="5"/>
      <c r="DL164" s="5">
        <v>150.2</v>
      </c>
      <c r="DM164" s="5">
        <v>218.8</v>
      </c>
      <c r="DN164" s="5"/>
      <c r="DO164" s="5"/>
      <c r="DP164" s="5"/>
      <c r="DQ164" s="5"/>
      <c r="DR164" s="5"/>
      <c r="DS164" s="5"/>
      <c r="DT164" s="5">
        <v>369</v>
      </c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>
        <v>369</v>
      </c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77">
        <v>369</v>
      </c>
      <c r="FE164" s="26"/>
      <c r="FF164" s="26"/>
      <c r="FG164" s="26"/>
      <c r="FH164" s="26"/>
      <c r="FI164" s="26"/>
      <c r="FJ164" s="26"/>
      <c r="FK164" s="26"/>
      <c r="FL164" s="26"/>
      <c r="FM164" s="26"/>
      <c r="FN164" s="26"/>
      <c r="FO164" s="26"/>
      <c r="FP164" s="26"/>
      <c r="FQ164" s="26"/>
      <c r="FR164" s="26"/>
      <c r="FS164" s="26"/>
      <c r="FT164" s="26"/>
      <c r="FU164" s="26"/>
      <c r="FV164" s="26"/>
      <c r="FW164" s="26"/>
      <c r="FX164" s="26"/>
      <c r="FY164" s="26"/>
      <c r="FZ164" s="26"/>
      <c r="GA164" s="26"/>
      <c r="GB164" s="26"/>
      <c r="GC164" s="26"/>
      <c r="GD164" s="26"/>
      <c r="GE164" s="26"/>
      <c r="GF164" s="26"/>
      <c r="GG164" s="26"/>
      <c r="GH164" s="26"/>
      <c r="GI164" s="26"/>
      <c r="GJ164" s="26"/>
      <c r="GK164" s="26"/>
      <c r="GL164" s="26"/>
      <c r="GM164" s="26"/>
      <c r="GN164" s="26"/>
      <c r="GO164" s="26"/>
      <c r="GP164" s="26"/>
      <c r="GQ164" s="26"/>
      <c r="GR164" s="26"/>
      <c r="GS164" s="26"/>
      <c r="GT164" s="26"/>
      <c r="GU164" s="26"/>
      <c r="GV164" s="26"/>
      <c r="GW164" s="26"/>
      <c r="GX164" s="26"/>
      <c r="GY164" s="26"/>
      <c r="GZ164" s="26"/>
      <c r="HA164" s="26"/>
      <c r="HB164" s="26"/>
      <c r="HC164" s="26"/>
      <c r="HD164" s="26"/>
      <c r="HE164" s="26"/>
      <c r="HF164" s="26"/>
      <c r="HG164" s="26"/>
      <c r="HH164" s="26"/>
      <c r="HI164" s="26"/>
      <c r="HJ164" s="26"/>
      <c r="HK164" s="26"/>
      <c r="HL164" s="26"/>
      <c r="HM164" s="26"/>
      <c r="HN164" s="26"/>
      <c r="HO164" s="26"/>
      <c r="HP164" s="26"/>
      <c r="HQ164" s="26"/>
      <c r="HR164" s="26"/>
      <c r="HS164" s="26"/>
      <c r="HT164" s="26"/>
      <c r="HU164" s="26"/>
      <c r="HV164" s="26"/>
      <c r="HW164" s="26"/>
      <c r="HX164" s="26"/>
      <c r="HY164" s="26"/>
      <c r="HZ164" s="26"/>
      <c r="IA164" s="26"/>
      <c r="IB164" s="26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  <c r="IP164" s="26"/>
      <c r="IQ164" s="26"/>
      <c r="IR164" s="26"/>
    </row>
    <row r="165" spans="1:252" ht="25.5">
      <c r="A165" s="23" t="s">
        <v>613</v>
      </c>
      <c r="B165" s="9" t="s">
        <v>353</v>
      </c>
      <c r="C165" s="9" t="s">
        <v>1885</v>
      </c>
      <c r="D165" s="9" t="s">
        <v>1886</v>
      </c>
      <c r="E165" s="63" t="s">
        <v>1029</v>
      </c>
      <c r="F165" s="63" t="s">
        <v>1029</v>
      </c>
      <c r="G165" s="64">
        <v>432739</v>
      </c>
      <c r="H165" s="64">
        <v>802243</v>
      </c>
      <c r="I165" s="65" t="s">
        <v>497</v>
      </c>
      <c r="J165" s="65"/>
      <c r="K165" s="65"/>
      <c r="L165" s="60"/>
      <c r="M165" s="9" t="s">
        <v>348</v>
      </c>
      <c r="N165" s="66"/>
      <c r="O165" s="40">
        <v>61263</v>
      </c>
      <c r="P165" s="40">
        <v>50571</v>
      </c>
      <c r="Q165" s="67"/>
      <c r="R165" s="67"/>
      <c r="S165" s="67"/>
      <c r="T165" s="9"/>
      <c r="U165" s="9" t="s">
        <v>340</v>
      </c>
      <c r="V165" s="68"/>
      <c r="W165" s="65" t="s">
        <v>340</v>
      </c>
      <c r="X165" s="65"/>
      <c r="Y165" s="65"/>
      <c r="Z165" s="68"/>
      <c r="AA165" s="69">
        <v>2</v>
      </c>
      <c r="AB165" s="69">
        <v>54.37781660995126</v>
      </c>
      <c r="AC165" s="9">
        <v>2</v>
      </c>
      <c r="AD165" s="69">
        <v>42.865354547962845</v>
      </c>
      <c r="AE165" s="24">
        <v>3</v>
      </c>
      <c r="AF165" s="25"/>
      <c r="AG165" s="25"/>
      <c r="AH165" s="25"/>
      <c r="AI165" s="20"/>
      <c r="AJ165" s="20"/>
      <c r="AK165" s="20"/>
      <c r="AL165" s="20" t="s">
        <v>1501</v>
      </c>
      <c r="AM165" s="9">
        <v>0</v>
      </c>
      <c r="AN165" s="9" t="s">
        <v>340</v>
      </c>
      <c r="AO165" s="9" t="s">
        <v>340</v>
      </c>
      <c r="AP165" s="9" t="s">
        <v>340</v>
      </c>
      <c r="AQ165" s="9" t="s">
        <v>340</v>
      </c>
      <c r="AR165" s="9" t="s">
        <v>340</v>
      </c>
      <c r="AS165" s="9" t="s">
        <v>340</v>
      </c>
      <c r="AT165" s="9" t="s">
        <v>340</v>
      </c>
      <c r="AU165" s="9" t="s">
        <v>340</v>
      </c>
      <c r="AV165" s="9" t="s">
        <v>340</v>
      </c>
      <c r="AW165" s="9" t="s">
        <v>340</v>
      </c>
      <c r="AX165" s="9" t="s">
        <v>340</v>
      </c>
      <c r="AY165" s="70">
        <v>2.7568288420859006</v>
      </c>
      <c r="AZ165" s="70">
        <v>54.37781660995126</v>
      </c>
      <c r="BA165" s="70">
        <v>0.006897820288788743</v>
      </c>
      <c r="BB165" s="70">
        <v>19.59210889358963</v>
      </c>
      <c r="BC165" s="70">
        <v>22.815690241883566</v>
      </c>
      <c r="BD165" s="70">
        <v>0.19083969465648853</v>
      </c>
      <c r="BE165" s="70">
        <v>0.25981789754437595</v>
      </c>
      <c r="BF165" s="71" t="s">
        <v>340</v>
      </c>
      <c r="BG165" s="71" t="s">
        <v>340</v>
      </c>
      <c r="BH165" s="71" t="s">
        <v>340</v>
      </c>
      <c r="BI165" s="71"/>
      <c r="BJ165" s="71"/>
      <c r="BK165" s="71" t="s">
        <v>340</v>
      </c>
      <c r="BL165" s="9">
        <v>16</v>
      </c>
      <c r="BM165" s="9" t="s">
        <v>340</v>
      </c>
      <c r="BN165" s="3" t="s">
        <v>1175</v>
      </c>
      <c r="BO165" s="20" t="s">
        <v>1501</v>
      </c>
      <c r="BP165" s="9"/>
      <c r="BQ165" s="9">
        <v>16</v>
      </c>
      <c r="BR165" s="9">
        <v>16</v>
      </c>
      <c r="BS165" s="9">
        <v>0</v>
      </c>
      <c r="BT165" s="9">
        <v>2</v>
      </c>
      <c r="BU165" s="9">
        <v>4</v>
      </c>
      <c r="BV165" s="9">
        <v>4</v>
      </c>
      <c r="BW165" s="9">
        <v>0</v>
      </c>
      <c r="BX165" s="9">
        <v>10</v>
      </c>
      <c r="BY165" s="9">
        <v>8</v>
      </c>
      <c r="BZ165" s="9">
        <v>7</v>
      </c>
      <c r="CA165" s="9">
        <v>8</v>
      </c>
      <c r="CB165" s="9">
        <v>30</v>
      </c>
      <c r="CC165" s="9" t="s">
        <v>340</v>
      </c>
      <c r="CD165" s="9" t="s">
        <v>340</v>
      </c>
      <c r="CE165" s="9">
        <v>2</v>
      </c>
      <c r="CF165" s="9" t="s">
        <v>340</v>
      </c>
      <c r="CG165" s="9">
        <v>0</v>
      </c>
      <c r="CH165" s="9">
        <v>0</v>
      </c>
      <c r="CI165" s="9">
        <v>0</v>
      </c>
      <c r="CJ165" s="72">
        <v>7000</v>
      </c>
      <c r="CK165" s="72">
        <v>150</v>
      </c>
      <c r="CL165" s="24" t="s">
        <v>789</v>
      </c>
      <c r="CM165" s="21" t="s">
        <v>1500</v>
      </c>
      <c r="CN165" s="9" t="s">
        <v>340</v>
      </c>
      <c r="CO165" s="9"/>
      <c r="CP165" s="73"/>
      <c r="CQ165" s="74" t="s">
        <v>340</v>
      </c>
      <c r="CR165" s="25"/>
      <c r="CS165" s="25"/>
      <c r="CT165" s="71"/>
      <c r="CU165" s="9" t="s">
        <v>1545</v>
      </c>
      <c r="CV165" s="9">
        <v>1</v>
      </c>
      <c r="CW165" s="9">
        <v>3</v>
      </c>
      <c r="CX165" s="75" t="s">
        <v>789</v>
      </c>
      <c r="CY165" s="26" t="s">
        <v>1415</v>
      </c>
      <c r="CZ165" s="71"/>
      <c r="DA165" s="71"/>
      <c r="DB165" s="76">
        <v>15</v>
      </c>
      <c r="DC165" s="9"/>
      <c r="DD165" s="9"/>
      <c r="DE165" s="6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 t="s">
        <v>340</v>
      </c>
      <c r="EU165" s="5"/>
      <c r="EV165" s="5"/>
      <c r="EW165" s="5"/>
      <c r="EX165" s="5"/>
      <c r="EY165" s="5"/>
      <c r="EZ165" s="5"/>
      <c r="FA165" s="5"/>
      <c r="FB165" s="5"/>
      <c r="FC165" s="5"/>
      <c r="FD165" s="77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6"/>
      <c r="GY165" s="26"/>
      <c r="GZ165" s="26"/>
      <c r="HA165" s="26"/>
      <c r="HB165" s="26"/>
      <c r="HC165" s="26"/>
      <c r="HD165" s="26"/>
      <c r="HE165" s="26"/>
      <c r="HF165" s="26"/>
      <c r="HG165" s="26"/>
      <c r="HH165" s="26"/>
      <c r="HI165" s="26"/>
      <c r="HJ165" s="26"/>
      <c r="HK165" s="26"/>
      <c r="HL165" s="26"/>
      <c r="HM165" s="26"/>
      <c r="HN165" s="26"/>
      <c r="HO165" s="26"/>
      <c r="HP165" s="26"/>
      <c r="HQ165" s="26"/>
      <c r="HR165" s="26"/>
      <c r="HS165" s="26"/>
      <c r="HT165" s="26"/>
      <c r="HU165" s="26"/>
      <c r="HV165" s="26"/>
      <c r="HW165" s="26"/>
      <c r="HX165" s="26"/>
      <c r="HY165" s="26"/>
      <c r="HZ165" s="26"/>
      <c r="IA165" s="26"/>
      <c r="IB165" s="26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  <c r="IP165" s="26"/>
      <c r="IQ165" s="26"/>
      <c r="IR165" s="26"/>
    </row>
    <row r="166" spans="1:252" ht="25.5">
      <c r="A166" s="23" t="s">
        <v>603</v>
      </c>
      <c r="B166" s="9" t="s">
        <v>353</v>
      </c>
      <c r="C166" s="9" t="s">
        <v>2027</v>
      </c>
      <c r="D166" s="9" t="s">
        <v>2028</v>
      </c>
      <c r="E166" s="63" t="s">
        <v>1882</v>
      </c>
      <c r="F166" s="63" t="s">
        <v>1047</v>
      </c>
      <c r="G166" s="64">
        <v>521145</v>
      </c>
      <c r="H166" s="64">
        <v>875548</v>
      </c>
      <c r="I166" s="65" t="s">
        <v>497</v>
      </c>
      <c r="J166" s="65"/>
      <c r="K166" s="65"/>
      <c r="L166" s="6"/>
      <c r="M166" s="9" t="s">
        <v>344</v>
      </c>
      <c r="N166" s="66"/>
      <c r="O166" s="40"/>
      <c r="P166" s="40">
        <f>997+1079</f>
        <v>2076</v>
      </c>
      <c r="Q166" s="67"/>
      <c r="R166" s="67"/>
      <c r="S166" s="67"/>
      <c r="T166" s="9" t="s">
        <v>340</v>
      </c>
      <c r="U166" s="9"/>
      <c r="V166" s="68"/>
      <c r="W166" s="65"/>
      <c r="X166" s="65"/>
      <c r="Y166" s="65"/>
      <c r="Z166" s="68" t="s">
        <v>340</v>
      </c>
      <c r="AA166" s="69">
        <v>1</v>
      </c>
      <c r="AB166" s="69">
        <v>90.45412418906395</v>
      </c>
      <c r="AC166" s="9">
        <v>2</v>
      </c>
      <c r="AD166" s="69">
        <v>1.9462465245597775</v>
      </c>
      <c r="AE166" s="25"/>
      <c r="AF166" s="25"/>
      <c r="AG166" s="25"/>
      <c r="AH166" s="25" t="s">
        <v>340</v>
      </c>
      <c r="AI166" s="20"/>
      <c r="AJ166" s="20"/>
      <c r="AK166" s="20"/>
      <c r="AL166" s="20"/>
      <c r="AM166" s="9" t="s">
        <v>340</v>
      </c>
      <c r="AN166" s="9">
        <v>0</v>
      </c>
      <c r="AO166" s="9" t="s">
        <v>340</v>
      </c>
      <c r="AP166" s="9">
        <v>0</v>
      </c>
      <c r="AQ166" s="9">
        <v>0</v>
      </c>
      <c r="AR166" s="9" t="s">
        <v>340</v>
      </c>
      <c r="AS166" s="9" t="s">
        <v>340</v>
      </c>
      <c r="AT166" s="9">
        <v>0</v>
      </c>
      <c r="AU166" s="9" t="s">
        <v>340</v>
      </c>
      <c r="AV166" s="9" t="s">
        <v>340</v>
      </c>
      <c r="AW166" s="9" t="s">
        <v>340</v>
      </c>
      <c r="AX166" s="9">
        <v>0</v>
      </c>
      <c r="AY166" s="78">
        <v>90.45412418906395</v>
      </c>
      <c r="AZ166" s="78">
        <v>7.599629286376275</v>
      </c>
      <c r="BA166" s="78">
        <v>0</v>
      </c>
      <c r="BB166" s="78">
        <v>1.5755329008341055</v>
      </c>
      <c r="BC166" s="78">
        <v>0.27803521779425394</v>
      </c>
      <c r="BD166" s="78">
        <v>0.09267840593141798</v>
      </c>
      <c r="BE166" s="78">
        <v>0</v>
      </c>
      <c r="BF166" s="71" t="s">
        <v>340</v>
      </c>
      <c r="BG166" s="71" t="s">
        <v>340</v>
      </c>
      <c r="BH166" s="71" t="s">
        <v>340</v>
      </c>
      <c r="BI166" s="71"/>
      <c r="BJ166" s="71"/>
      <c r="BK166" s="71" t="s">
        <v>340</v>
      </c>
      <c r="BL166" s="9">
        <v>7</v>
      </c>
      <c r="BM166" s="9"/>
      <c r="BN166" s="3" t="s">
        <v>1262</v>
      </c>
      <c r="BO166" s="20" t="s">
        <v>1501</v>
      </c>
      <c r="BP166" s="9"/>
      <c r="BQ166" s="9">
        <v>7</v>
      </c>
      <c r="BR166" s="9">
        <v>7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19</v>
      </c>
      <c r="BY166" s="9">
        <v>19</v>
      </c>
      <c r="BZ166" s="9">
        <v>7</v>
      </c>
      <c r="CA166" s="9">
        <v>7</v>
      </c>
      <c r="CB166" s="9">
        <v>20</v>
      </c>
      <c r="CC166" s="9">
        <v>0</v>
      </c>
      <c r="CD166" s="9">
        <v>0</v>
      </c>
      <c r="CE166" s="9">
        <v>1</v>
      </c>
      <c r="CF166" s="9">
        <v>0</v>
      </c>
      <c r="CG166" s="9" t="s">
        <v>340</v>
      </c>
      <c r="CH166" s="9">
        <v>0</v>
      </c>
      <c r="CI166" s="9">
        <v>0</v>
      </c>
      <c r="CJ166" s="72">
        <v>3500</v>
      </c>
      <c r="CK166" s="72">
        <v>100</v>
      </c>
      <c r="CL166" s="79" t="s">
        <v>728</v>
      </c>
      <c r="CM166" s="22" t="s">
        <v>1685</v>
      </c>
      <c r="CN166" s="9"/>
      <c r="CO166" s="9"/>
      <c r="CP166" s="73"/>
      <c r="CQ166" s="74" t="s">
        <v>340</v>
      </c>
      <c r="CR166" s="25"/>
      <c r="CS166" s="25"/>
      <c r="CT166" s="71"/>
      <c r="CU166" s="9" t="s">
        <v>348</v>
      </c>
      <c r="CV166" s="9">
        <v>1</v>
      </c>
      <c r="CW166" s="9">
        <v>3</v>
      </c>
      <c r="CX166" s="75" t="s">
        <v>728</v>
      </c>
      <c r="CY166" s="26" t="s">
        <v>793</v>
      </c>
      <c r="CZ166" s="71"/>
      <c r="DA166" s="71"/>
      <c r="DB166" s="76"/>
      <c r="DC166" s="9"/>
      <c r="DD166" s="9" t="s">
        <v>340</v>
      </c>
      <c r="DE166" s="6"/>
      <c r="DF166" s="5"/>
      <c r="DG166" s="5"/>
      <c r="DH166" s="5"/>
      <c r="DI166" s="5" t="s">
        <v>340</v>
      </c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77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6"/>
      <c r="GY166" s="26"/>
      <c r="GZ166" s="26"/>
      <c r="HA166" s="26"/>
      <c r="HB166" s="26"/>
      <c r="HC166" s="26"/>
      <c r="HD166" s="26"/>
      <c r="HE166" s="26"/>
      <c r="HF166" s="26"/>
      <c r="HG166" s="26"/>
      <c r="HH166" s="26"/>
      <c r="HI166" s="26"/>
      <c r="HJ166" s="26"/>
      <c r="HK166" s="26"/>
      <c r="HL166" s="26"/>
      <c r="HM166" s="26"/>
      <c r="HN166" s="26"/>
      <c r="HO166" s="26"/>
      <c r="HP166" s="26"/>
      <c r="HQ166" s="26"/>
      <c r="HR166" s="26"/>
      <c r="HS166" s="26"/>
      <c r="HT166" s="26"/>
      <c r="HU166" s="26"/>
      <c r="HV166" s="26"/>
      <c r="HW166" s="26"/>
      <c r="HX166" s="26"/>
      <c r="HY166" s="26"/>
      <c r="HZ166" s="26"/>
      <c r="IA166" s="26"/>
      <c r="IB166" s="26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  <c r="IP166" s="26"/>
      <c r="IQ166" s="26"/>
      <c r="IR166" s="26"/>
    </row>
    <row r="167" spans="1:252" ht="20.25" customHeight="1">
      <c r="A167" s="23" t="s">
        <v>367</v>
      </c>
      <c r="B167" s="9" t="s">
        <v>353</v>
      </c>
      <c r="C167" s="9" t="s">
        <v>1536</v>
      </c>
      <c r="D167" s="9" t="s">
        <v>1537</v>
      </c>
      <c r="E167" s="63" t="s">
        <v>862</v>
      </c>
      <c r="F167" s="63" t="s">
        <v>863</v>
      </c>
      <c r="G167" s="64">
        <v>434038</v>
      </c>
      <c r="H167" s="64">
        <v>793750</v>
      </c>
      <c r="I167" s="65" t="s">
        <v>347</v>
      </c>
      <c r="J167" s="65" t="s">
        <v>340</v>
      </c>
      <c r="K167" s="65">
        <v>1</v>
      </c>
      <c r="L167" s="6"/>
      <c r="M167" s="9" t="s">
        <v>348</v>
      </c>
      <c r="N167" s="66">
        <v>22993234</v>
      </c>
      <c r="O167" s="40"/>
      <c r="P167" s="40">
        <v>371610</v>
      </c>
      <c r="Q167" s="67" t="s">
        <v>340</v>
      </c>
      <c r="R167" s="67">
        <v>2</v>
      </c>
      <c r="S167" s="67">
        <v>4</v>
      </c>
      <c r="T167" s="9" t="s">
        <v>340</v>
      </c>
      <c r="U167" s="9" t="s">
        <v>340</v>
      </c>
      <c r="V167" s="68" t="s">
        <v>340</v>
      </c>
      <c r="W167" s="65"/>
      <c r="X167" s="65" t="s">
        <v>340</v>
      </c>
      <c r="Y167" s="65" t="s">
        <v>340</v>
      </c>
      <c r="Z167" s="68"/>
      <c r="AA167" s="69">
        <v>1</v>
      </c>
      <c r="AB167" s="69">
        <v>93.37565701014546</v>
      </c>
      <c r="AC167" s="9">
        <v>1</v>
      </c>
      <c r="AD167" s="69">
        <v>5.243857719105244</v>
      </c>
      <c r="AE167" s="24"/>
      <c r="AF167" s="83"/>
      <c r="AG167" s="74"/>
      <c r="AH167" s="74"/>
      <c r="AI167" s="20"/>
      <c r="AJ167" s="20"/>
      <c r="AK167" s="20" t="s">
        <v>1501</v>
      </c>
      <c r="AL167" s="20"/>
      <c r="AM167" s="9" t="s">
        <v>340</v>
      </c>
      <c r="AN167" s="9" t="s">
        <v>340</v>
      </c>
      <c r="AO167" s="9" t="s">
        <v>340</v>
      </c>
      <c r="AP167" s="9" t="s">
        <v>340</v>
      </c>
      <c r="AQ167" s="9" t="s">
        <v>340</v>
      </c>
      <c r="AR167" s="80" t="s">
        <v>340</v>
      </c>
      <c r="AS167" s="80" t="s">
        <v>340</v>
      </c>
      <c r="AT167" s="80" t="s">
        <v>340</v>
      </c>
      <c r="AU167" s="80" t="s">
        <v>340</v>
      </c>
      <c r="AV167" s="80" t="s">
        <v>340</v>
      </c>
      <c r="AW167" s="80" t="s">
        <v>340</v>
      </c>
      <c r="AX167" s="80" t="s">
        <v>340</v>
      </c>
      <c r="AY167" s="70">
        <v>93.37565701014546</v>
      </c>
      <c r="AZ167" s="70">
        <v>1.3804852707492972</v>
      </c>
      <c r="BA167" s="70">
        <v>0.16539848429287374</v>
      </c>
      <c r="BB167" s="70">
        <v>1.0649676078718984</v>
      </c>
      <c r="BC167" s="70">
        <v>3.7659668744652244</v>
      </c>
      <c r="BD167" s="70">
        <v>0.12299841095220632</v>
      </c>
      <c r="BE167" s="70">
        <v>0.12452634152304118</v>
      </c>
      <c r="BF167" s="71" t="s">
        <v>340</v>
      </c>
      <c r="BG167" s="71" t="s">
        <v>340</v>
      </c>
      <c r="BH167" s="71" t="s">
        <v>340</v>
      </c>
      <c r="BI167" s="71" t="s">
        <v>340</v>
      </c>
      <c r="BJ167" s="71"/>
      <c r="BK167" s="71" t="s">
        <v>340</v>
      </c>
      <c r="BL167" s="84">
        <v>13</v>
      </c>
      <c r="BM167" s="9" t="s">
        <v>340</v>
      </c>
      <c r="BN167" s="3" t="s">
        <v>1226</v>
      </c>
      <c r="BO167" s="20" t="s">
        <v>1501</v>
      </c>
      <c r="BP167" s="9"/>
      <c r="BQ167" s="9">
        <v>14</v>
      </c>
      <c r="BR167" s="9">
        <v>13</v>
      </c>
      <c r="BS167" s="9">
        <v>1</v>
      </c>
      <c r="BT167" s="9">
        <v>1</v>
      </c>
      <c r="BU167" s="9">
        <v>2</v>
      </c>
      <c r="BV167" s="9">
        <v>3</v>
      </c>
      <c r="BW167" s="9">
        <v>0</v>
      </c>
      <c r="BX167" s="9">
        <v>14</v>
      </c>
      <c r="BY167" s="9">
        <v>6</v>
      </c>
      <c r="BZ167" s="9">
        <v>7</v>
      </c>
      <c r="CA167" s="9">
        <v>8</v>
      </c>
      <c r="CB167" s="9">
        <v>30</v>
      </c>
      <c r="CC167" s="9" t="s">
        <v>340</v>
      </c>
      <c r="CD167" s="9" t="s">
        <v>340</v>
      </c>
      <c r="CE167" s="9">
        <v>5</v>
      </c>
      <c r="CF167" s="9" t="s">
        <v>340</v>
      </c>
      <c r="CG167" s="9">
        <v>0</v>
      </c>
      <c r="CH167" s="9">
        <v>0</v>
      </c>
      <c r="CI167" s="9">
        <v>0</v>
      </c>
      <c r="CJ167" s="72">
        <v>11120</v>
      </c>
      <c r="CK167" s="72">
        <v>200</v>
      </c>
      <c r="CL167" s="24" t="s">
        <v>797</v>
      </c>
      <c r="CM167" s="21" t="s">
        <v>1509</v>
      </c>
      <c r="CN167" s="9" t="s">
        <v>340</v>
      </c>
      <c r="CO167" s="9"/>
      <c r="CP167" s="73"/>
      <c r="CQ167" s="74" t="s">
        <v>340</v>
      </c>
      <c r="CR167" s="25"/>
      <c r="CS167" s="25"/>
      <c r="CT167" s="71"/>
      <c r="CU167" s="9" t="s">
        <v>1499</v>
      </c>
      <c r="CV167" s="9">
        <v>1</v>
      </c>
      <c r="CW167" s="9">
        <v>1</v>
      </c>
      <c r="CX167" s="75" t="s">
        <v>797</v>
      </c>
      <c r="CY167" s="26" t="s">
        <v>1361</v>
      </c>
      <c r="CZ167" s="71"/>
      <c r="DA167" s="71"/>
      <c r="DB167" s="76" t="s">
        <v>695</v>
      </c>
      <c r="DC167" s="9"/>
      <c r="DD167" s="9" t="s">
        <v>340</v>
      </c>
      <c r="DE167" s="6"/>
      <c r="DF167" s="5"/>
      <c r="DG167" s="5"/>
      <c r="DH167" s="5"/>
      <c r="DI167" s="5" t="s">
        <v>340</v>
      </c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77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6"/>
      <c r="GY167" s="26"/>
      <c r="GZ167" s="26"/>
      <c r="HA167" s="26"/>
      <c r="HB167" s="26"/>
      <c r="HC167" s="26"/>
      <c r="HD167" s="26"/>
      <c r="HE167" s="26"/>
      <c r="HF167" s="26"/>
      <c r="HG167" s="26"/>
      <c r="HH167" s="26"/>
      <c r="HI167" s="26"/>
      <c r="HJ167" s="26"/>
      <c r="HK167" s="26"/>
      <c r="HL167" s="26"/>
      <c r="HM167" s="26"/>
      <c r="HN167" s="26"/>
      <c r="HO167" s="26"/>
      <c r="HP167" s="26"/>
      <c r="HQ167" s="26"/>
      <c r="HR167" s="26"/>
      <c r="HS167" s="26"/>
      <c r="HT167" s="26"/>
      <c r="HU167" s="26"/>
      <c r="HV167" s="26"/>
      <c r="HW167" s="26"/>
      <c r="HX167" s="26"/>
      <c r="HY167" s="26"/>
      <c r="HZ167" s="26"/>
      <c r="IA167" s="26"/>
      <c r="IB167" s="26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  <c r="IP167" s="26"/>
      <c r="IQ167" s="26"/>
      <c r="IR167" s="26"/>
    </row>
    <row r="168" spans="1:252" ht="25.5" customHeight="1">
      <c r="A168" s="23" t="s">
        <v>366</v>
      </c>
      <c r="B168" s="9" t="s">
        <v>353</v>
      </c>
      <c r="C168" s="9" t="s">
        <v>1548</v>
      </c>
      <c r="D168" s="9" t="s">
        <v>1549</v>
      </c>
      <c r="E168" s="63" t="s">
        <v>862</v>
      </c>
      <c r="F168" s="63" t="s">
        <v>864</v>
      </c>
      <c r="G168" s="64">
        <v>430208</v>
      </c>
      <c r="H168" s="64">
        <v>810914</v>
      </c>
      <c r="I168" s="65" t="s">
        <v>347</v>
      </c>
      <c r="J168" s="65"/>
      <c r="K168" s="65">
        <v>2</v>
      </c>
      <c r="L168" s="6"/>
      <c r="M168" s="9" t="s">
        <v>348</v>
      </c>
      <c r="N168" s="66">
        <v>321792</v>
      </c>
      <c r="O168" s="40">
        <v>59400</v>
      </c>
      <c r="P168" s="40">
        <v>58711</v>
      </c>
      <c r="Q168" s="67" t="s">
        <v>340</v>
      </c>
      <c r="R168" s="67">
        <v>1</v>
      </c>
      <c r="S168" s="67">
        <v>2</v>
      </c>
      <c r="T168" s="65" t="s">
        <v>340</v>
      </c>
      <c r="U168" s="65" t="s">
        <v>340</v>
      </c>
      <c r="V168" s="68" t="s">
        <v>340</v>
      </c>
      <c r="W168" s="65"/>
      <c r="X168" s="65" t="s">
        <v>340</v>
      </c>
      <c r="Y168" s="65" t="s">
        <v>340</v>
      </c>
      <c r="Z168" s="68"/>
      <c r="AA168" s="69">
        <v>4</v>
      </c>
      <c r="AB168" s="69">
        <v>27.812233285917497</v>
      </c>
      <c r="AC168" s="9">
        <v>2</v>
      </c>
      <c r="AD168" s="69">
        <v>48.8933143669986</v>
      </c>
      <c r="AE168" s="79">
        <v>3</v>
      </c>
      <c r="AF168" s="79"/>
      <c r="AG168" s="79"/>
      <c r="AH168" s="79"/>
      <c r="AI168" s="20" t="s">
        <v>1501</v>
      </c>
      <c r="AJ168" s="20"/>
      <c r="AK168" s="20"/>
      <c r="AL168" s="20"/>
      <c r="AM168" s="9" t="s">
        <v>340</v>
      </c>
      <c r="AN168" s="9" t="s">
        <v>340</v>
      </c>
      <c r="AO168" s="9" t="s">
        <v>340</v>
      </c>
      <c r="AP168" s="9" t="s">
        <v>340</v>
      </c>
      <c r="AQ168" s="9" t="s">
        <v>340</v>
      </c>
      <c r="AR168" s="80" t="s">
        <v>340</v>
      </c>
      <c r="AS168" s="80" t="s">
        <v>340</v>
      </c>
      <c r="AT168" s="80" t="s">
        <v>340</v>
      </c>
      <c r="AU168" s="80" t="s">
        <v>340</v>
      </c>
      <c r="AV168" s="80" t="s">
        <v>340</v>
      </c>
      <c r="AW168" s="80" t="s">
        <v>340</v>
      </c>
      <c r="AX168" s="80" t="s">
        <v>340</v>
      </c>
      <c r="AY168" s="70">
        <v>26.18112849691797</v>
      </c>
      <c r="AZ168" s="70">
        <v>24.92555713608345</v>
      </c>
      <c r="BA168" s="70">
        <v>0.013276434329065908</v>
      </c>
      <c r="BB168" s="70">
        <v>27.812233285917497</v>
      </c>
      <c r="BC168" s="70">
        <v>18.87339971550498</v>
      </c>
      <c r="BD168" s="70">
        <v>1.8036984352773826</v>
      </c>
      <c r="BE168" s="70">
        <v>0.39070649596965384</v>
      </c>
      <c r="BF168" s="71" t="s">
        <v>340</v>
      </c>
      <c r="BG168" s="71" t="s">
        <v>340</v>
      </c>
      <c r="BH168" s="71" t="s">
        <v>340</v>
      </c>
      <c r="BI168" s="71" t="s">
        <v>340</v>
      </c>
      <c r="BJ168" s="71"/>
      <c r="BK168" s="71" t="s">
        <v>340</v>
      </c>
      <c r="BL168" s="9">
        <v>14</v>
      </c>
      <c r="BM168" s="9" t="s">
        <v>340</v>
      </c>
      <c r="BN168" s="3" t="s">
        <v>1265</v>
      </c>
      <c r="BO168" s="20" t="s">
        <v>1501</v>
      </c>
      <c r="BP168" s="9"/>
      <c r="BQ168" s="9">
        <v>14</v>
      </c>
      <c r="BR168" s="9">
        <v>14</v>
      </c>
      <c r="BS168" s="9">
        <v>0</v>
      </c>
      <c r="BT168" s="9">
        <v>1</v>
      </c>
      <c r="BU168" s="9">
        <v>4</v>
      </c>
      <c r="BV168" s="9">
        <v>3</v>
      </c>
      <c r="BW168" s="9">
        <v>0</v>
      </c>
      <c r="BX168" s="9">
        <v>8</v>
      </c>
      <c r="BY168" s="9">
        <v>11</v>
      </c>
      <c r="BZ168" s="9">
        <v>8</v>
      </c>
      <c r="CA168" s="9">
        <v>5</v>
      </c>
      <c r="CB168" s="9">
        <v>33</v>
      </c>
      <c r="CC168" s="9" t="s">
        <v>340</v>
      </c>
      <c r="CD168" s="9" t="s">
        <v>340</v>
      </c>
      <c r="CE168" s="9">
        <v>2</v>
      </c>
      <c r="CF168" s="9" t="s">
        <v>340</v>
      </c>
      <c r="CG168" s="9">
        <v>0</v>
      </c>
      <c r="CH168" s="9">
        <v>0</v>
      </c>
      <c r="CI168" s="9">
        <v>0</v>
      </c>
      <c r="CJ168" s="72">
        <v>8880</v>
      </c>
      <c r="CK168" s="72">
        <v>200</v>
      </c>
      <c r="CL168" s="24" t="s">
        <v>799</v>
      </c>
      <c r="CM168" s="22" t="s">
        <v>1509</v>
      </c>
      <c r="CN168" s="9" t="s">
        <v>340</v>
      </c>
      <c r="CO168" s="9"/>
      <c r="CP168" s="81"/>
      <c r="CQ168" s="74" t="s">
        <v>340</v>
      </c>
      <c r="CR168" s="25"/>
      <c r="CS168" s="25"/>
      <c r="CT168" s="71"/>
      <c r="CU168" s="9" t="s">
        <v>1545</v>
      </c>
      <c r="CV168" s="9">
        <v>1</v>
      </c>
      <c r="CW168" s="9">
        <v>1</v>
      </c>
      <c r="CX168" s="72" t="s">
        <v>799</v>
      </c>
      <c r="CY168" s="2" t="s">
        <v>1401</v>
      </c>
      <c r="CZ168" s="71"/>
      <c r="DA168" s="71"/>
      <c r="DB168" s="76">
        <v>15</v>
      </c>
      <c r="DC168" s="9"/>
      <c r="DD168" s="9" t="s">
        <v>340</v>
      </c>
      <c r="DE168" s="6"/>
      <c r="DF168" s="5"/>
      <c r="DG168" s="5"/>
      <c r="DH168" s="5"/>
      <c r="DI168" s="5" t="s">
        <v>340</v>
      </c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>
        <v>1446</v>
      </c>
      <c r="DV168" s="5"/>
      <c r="DW168" s="5"/>
      <c r="DX168" s="5"/>
      <c r="DY168" s="5"/>
      <c r="DZ168" s="5">
        <v>1446</v>
      </c>
      <c r="EA168" s="5">
        <v>2892</v>
      </c>
      <c r="EB168" s="5"/>
      <c r="EC168" s="5"/>
      <c r="ED168" s="5"/>
      <c r="EE168" s="5"/>
      <c r="EF168" s="5">
        <v>2892</v>
      </c>
      <c r="EG168" s="5">
        <v>1446</v>
      </c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77">
        <v>4338</v>
      </c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6"/>
      <c r="GY168" s="26"/>
      <c r="GZ168" s="26"/>
      <c r="HA168" s="26"/>
      <c r="HB168" s="26"/>
      <c r="HC168" s="26"/>
      <c r="HD168" s="26"/>
      <c r="HE168" s="26"/>
      <c r="HF168" s="26"/>
      <c r="HG168" s="26"/>
      <c r="HH168" s="26"/>
      <c r="HI168" s="26"/>
      <c r="HJ168" s="26"/>
      <c r="HK168" s="26"/>
      <c r="HL168" s="26"/>
      <c r="HM168" s="26"/>
      <c r="HN168" s="26"/>
      <c r="HO168" s="26"/>
      <c r="HP168" s="26"/>
      <c r="HQ168" s="26"/>
      <c r="HR168" s="26"/>
      <c r="HS168" s="26"/>
      <c r="HT168" s="26"/>
      <c r="HU168" s="26"/>
      <c r="HV168" s="26"/>
      <c r="HW168" s="26"/>
      <c r="HX168" s="26"/>
      <c r="HY168" s="26"/>
      <c r="HZ168" s="26"/>
      <c r="IA168" s="26"/>
      <c r="IB168" s="26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  <c r="IP168" s="26"/>
      <c r="IQ168" s="26"/>
      <c r="IR168" s="26"/>
    </row>
    <row r="169" spans="1:252" ht="25.5">
      <c r="A169" s="23" t="s">
        <v>597</v>
      </c>
      <c r="B169" s="9" t="s">
        <v>353</v>
      </c>
      <c r="C169" s="9" t="s">
        <v>2033</v>
      </c>
      <c r="D169" s="9" t="s">
        <v>2034</v>
      </c>
      <c r="E169" s="63" t="s">
        <v>2035</v>
      </c>
      <c r="F169" s="63" t="s">
        <v>1108</v>
      </c>
      <c r="G169" s="64">
        <v>490502</v>
      </c>
      <c r="H169" s="64">
        <v>855138</v>
      </c>
      <c r="I169" s="65" t="s">
        <v>497</v>
      </c>
      <c r="J169" s="65"/>
      <c r="K169" s="65"/>
      <c r="L169" s="6"/>
      <c r="M169" s="9" t="s">
        <v>348</v>
      </c>
      <c r="N169" s="66"/>
      <c r="O169" s="40"/>
      <c r="P169" s="40">
        <f>186+155</f>
        <v>341</v>
      </c>
      <c r="Q169" s="67"/>
      <c r="R169" s="67"/>
      <c r="S169" s="67"/>
      <c r="T169" s="9"/>
      <c r="U169" s="9"/>
      <c r="V169" s="68"/>
      <c r="W169" s="65"/>
      <c r="X169" s="65"/>
      <c r="Y169" s="65"/>
      <c r="Z169" s="68" t="s">
        <v>340</v>
      </c>
      <c r="AA169" s="69">
        <v>1</v>
      </c>
      <c r="AB169" s="69">
        <v>54.83870967741935</v>
      </c>
      <c r="AC169" s="9">
        <v>2</v>
      </c>
      <c r="AD169" s="69">
        <v>14.193548387096774</v>
      </c>
      <c r="AE169" s="24"/>
      <c r="AF169" s="25"/>
      <c r="AG169" s="25"/>
      <c r="AH169" s="25" t="s">
        <v>340</v>
      </c>
      <c r="AI169" s="20"/>
      <c r="AJ169" s="20"/>
      <c r="AK169" s="20"/>
      <c r="AL169" s="20"/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 t="s">
        <v>340</v>
      </c>
      <c r="AS169" s="9" t="s">
        <v>340</v>
      </c>
      <c r="AT169" s="9">
        <v>0</v>
      </c>
      <c r="AU169" s="9">
        <v>0</v>
      </c>
      <c r="AV169" s="9" t="s">
        <v>340</v>
      </c>
      <c r="AW169" s="9" t="s">
        <v>340</v>
      </c>
      <c r="AX169" s="9">
        <v>0</v>
      </c>
      <c r="AY169" s="70">
        <v>54.83870967741935</v>
      </c>
      <c r="AZ169" s="70">
        <v>30.967741935483872</v>
      </c>
      <c r="BA169" s="70">
        <v>0</v>
      </c>
      <c r="BB169" s="70">
        <v>0</v>
      </c>
      <c r="BC169" s="70">
        <v>11.612903225806452</v>
      </c>
      <c r="BD169" s="70">
        <v>2.5806451612903225</v>
      </c>
      <c r="BE169" s="70">
        <v>0</v>
      </c>
      <c r="BF169" s="71" t="s">
        <v>340</v>
      </c>
      <c r="BG169" s="71" t="s">
        <v>340</v>
      </c>
      <c r="BH169" s="71" t="s">
        <v>340</v>
      </c>
      <c r="BI169" s="71"/>
      <c r="BJ169" s="71"/>
      <c r="BK169" s="71" t="s">
        <v>340</v>
      </c>
      <c r="BL169" s="9">
        <v>8</v>
      </c>
      <c r="BM169" s="9" t="s">
        <v>340</v>
      </c>
      <c r="BN169" s="3" t="s">
        <v>1149</v>
      </c>
      <c r="BO169" s="20" t="s">
        <v>1502</v>
      </c>
      <c r="BP169" s="9"/>
      <c r="BQ169" s="9">
        <v>8</v>
      </c>
      <c r="BR169" s="9">
        <v>8</v>
      </c>
      <c r="BS169" s="9">
        <v>0</v>
      </c>
      <c r="BT169" s="9">
        <v>0</v>
      </c>
      <c r="BU169" s="9">
        <v>1</v>
      </c>
      <c r="BV169" s="9">
        <v>0</v>
      </c>
      <c r="BW169" s="9">
        <v>0</v>
      </c>
      <c r="BX169" s="9">
        <v>10</v>
      </c>
      <c r="BY169" s="9">
        <v>21</v>
      </c>
      <c r="BZ169" s="9">
        <v>35</v>
      </c>
      <c r="CA169" s="9">
        <v>5</v>
      </c>
      <c r="CB169" s="9">
        <v>0</v>
      </c>
      <c r="CC169" s="9" t="s">
        <v>340</v>
      </c>
      <c r="CD169" s="9" t="s">
        <v>340</v>
      </c>
      <c r="CE169" s="9">
        <v>1</v>
      </c>
      <c r="CF169" s="9" t="s">
        <v>340</v>
      </c>
      <c r="CG169" s="9">
        <v>0</v>
      </c>
      <c r="CH169" s="9">
        <v>0</v>
      </c>
      <c r="CI169" s="9">
        <v>0</v>
      </c>
      <c r="CJ169" s="72">
        <v>3600</v>
      </c>
      <c r="CK169" s="72">
        <v>100</v>
      </c>
      <c r="CL169" s="24" t="s">
        <v>728</v>
      </c>
      <c r="CM169" s="21" t="s">
        <v>1685</v>
      </c>
      <c r="CN169" s="9"/>
      <c r="CO169" s="9"/>
      <c r="CP169" s="73"/>
      <c r="CQ169" s="74" t="s">
        <v>340</v>
      </c>
      <c r="CR169" s="25"/>
      <c r="CS169" s="25"/>
      <c r="CT169" s="71"/>
      <c r="CU169" s="9" t="s">
        <v>348</v>
      </c>
      <c r="CV169" s="9">
        <v>4</v>
      </c>
      <c r="CW169" s="9">
        <v>3</v>
      </c>
      <c r="CX169" s="75" t="s">
        <v>728</v>
      </c>
      <c r="CY169" s="26" t="s">
        <v>1390</v>
      </c>
      <c r="CZ169" s="71"/>
      <c r="DA169" s="71"/>
      <c r="DB169" s="76"/>
      <c r="DC169" s="9"/>
      <c r="DD169" s="9"/>
      <c r="DE169" s="6"/>
      <c r="DF169" s="5"/>
      <c r="DG169" s="5"/>
      <c r="DH169" s="5"/>
      <c r="DI169" s="5"/>
      <c r="DJ169" s="5"/>
      <c r="DK169" s="5">
        <v>251.6</v>
      </c>
      <c r="DL169" s="5">
        <v>257.1</v>
      </c>
      <c r="DM169" s="5">
        <v>123.2</v>
      </c>
      <c r="DN169" s="5"/>
      <c r="DO169" s="5"/>
      <c r="DP169" s="5"/>
      <c r="DQ169" s="5"/>
      <c r="DR169" s="5"/>
      <c r="DS169" s="5"/>
      <c r="DT169" s="5">
        <v>631.9</v>
      </c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>
        <v>631.9</v>
      </c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77">
        <v>631.9</v>
      </c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6"/>
      <c r="GY169" s="26"/>
      <c r="GZ169" s="26"/>
      <c r="HA169" s="26"/>
      <c r="HB169" s="26"/>
      <c r="HC169" s="26"/>
      <c r="HD169" s="26"/>
      <c r="HE169" s="26"/>
      <c r="HF169" s="26"/>
      <c r="HG169" s="26"/>
      <c r="HH169" s="26"/>
      <c r="HI169" s="26"/>
      <c r="HJ169" s="26"/>
      <c r="HK169" s="26"/>
      <c r="HL169" s="26"/>
      <c r="HM169" s="26"/>
      <c r="HN169" s="26"/>
      <c r="HO169" s="26"/>
      <c r="HP169" s="26"/>
      <c r="HQ169" s="26"/>
      <c r="HR169" s="26"/>
      <c r="HS169" s="26"/>
      <c r="HT169" s="26"/>
      <c r="HU169" s="26"/>
      <c r="HV169" s="26"/>
      <c r="HW169" s="26"/>
      <c r="HX169" s="26"/>
      <c r="HY169" s="26"/>
      <c r="HZ169" s="26"/>
      <c r="IA169" s="26"/>
      <c r="IB169" s="26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  <c r="IP169" s="26"/>
      <c r="IQ169" s="26"/>
      <c r="IR169" s="26"/>
    </row>
    <row r="170" spans="1:252" ht="38.25">
      <c r="A170" s="23" t="s">
        <v>596</v>
      </c>
      <c r="B170" s="9" t="s">
        <v>353</v>
      </c>
      <c r="C170" s="9" t="s">
        <v>2036</v>
      </c>
      <c r="D170" s="9" t="s">
        <v>2037</v>
      </c>
      <c r="E170" s="63" t="s">
        <v>2038</v>
      </c>
      <c r="F170" s="63" t="s">
        <v>1109</v>
      </c>
      <c r="G170" s="64">
        <v>455034</v>
      </c>
      <c r="H170" s="64">
        <v>815129</v>
      </c>
      <c r="I170" s="65" t="s">
        <v>497</v>
      </c>
      <c r="J170" s="65"/>
      <c r="K170" s="65"/>
      <c r="L170" s="6"/>
      <c r="M170" s="9" t="s">
        <v>348</v>
      </c>
      <c r="N170" s="66"/>
      <c r="O170" s="40"/>
      <c r="P170" s="40">
        <f>125+132</f>
        <v>257</v>
      </c>
      <c r="Q170" s="67" t="s">
        <v>340</v>
      </c>
      <c r="R170" s="67"/>
      <c r="S170" s="67"/>
      <c r="T170" s="9"/>
      <c r="U170" s="9"/>
      <c r="V170" s="68"/>
      <c r="W170" s="65"/>
      <c r="X170" s="65"/>
      <c r="Y170" s="65"/>
      <c r="Z170" s="68" t="s">
        <v>340</v>
      </c>
      <c r="AA170" s="85">
        <v>5</v>
      </c>
      <c r="AB170" s="69">
        <v>39.2</v>
      </c>
      <c r="AC170" s="9">
        <v>2</v>
      </c>
      <c r="AD170" s="69">
        <v>61.6</v>
      </c>
      <c r="AE170" s="24">
        <v>1</v>
      </c>
      <c r="AF170" s="83"/>
      <c r="AG170" s="74"/>
      <c r="AH170" s="74"/>
      <c r="AI170" s="20"/>
      <c r="AJ170" s="20"/>
      <c r="AK170" s="20"/>
      <c r="AL170" s="20" t="s">
        <v>1502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 t="s">
        <v>340</v>
      </c>
      <c r="AS170" s="9" t="s">
        <v>340</v>
      </c>
      <c r="AT170" s="9">
        <v>0</v>
      </c>
      <c r="AU170" s="9" t="s">
        <v>340</v>
      </c>
      <c r="AV170" s="9" t="s">
        <v>340</v>
      </c>
      <c r="AW170" s="9" t="s">
        <v>340</v>
      </c>
      <c r="AX170" s="9">
        <v>0</v>
      </c>
      <c r="AY170" s="70">
        <v>14.4</v>
      </c>
      <c r="AZ170" s="70">
        <v>24</v>
      </c>
      <c r="BA170" s="70">
        <v>0</v>
      </c>
      <c r="BB170" s="70">
        <v>17.6</v>
      </c>
      <c r="BC170" s="70">
        <v>39.2</v>
      </c>
      <c r="BD170" s="70">
        <v>4.8</v>
      </c>
      <c r="BE170" s="70">
        <v>0</v>
      </c>
      <c r="BF170" s="71" t="s">
        <v>340</v>
      </c>
      <c r="BG170" s="71" t="s">
        <v>340</v>
      </c>
      <c r="BH170" s="71" t="s">
        <v>340</v>
      </c>
      <c r="BI170" s="71"/>
      <c r="BJ170" s="71"/>
      <c r="BK170" s="71" t="s">
        <v>340</v>
      </c>
      <c r="BL170" s="84">
        <v>7</v>
      </c>
      <c r="BM170" s="9" t="s">
        <v>340</v>
      </c>
      <c r="BO170" s="20" t="s">
        <v>1501</v>
      </c>
      <c r="BP170" s="9"/>
      <c r="BQ170" s="9">
        <v>7</v>
      </c>
      <c r="BR170" s="9">
        <v>7</v>
      </c>
      <c r="BS170" s="9">
        <v>0</v>
      </c>
      <c r="BT170" s="9">
        <v>1</v>
      </c>
      <c r="BU170" s="9">
        <v>2</v>
      </c>
      <c r="BV170" s="9">
        <v>2</v>
      </c>
      <c r="BW170" s="9">
        <v>0</v>
      </c>
      <c r="BX170" s="9">
        <v>24</v>
      </c>
      <c r="BY170" s="9">
        <v>13</v>
      </c>
      <c r="BZ170" s="9">
        <v>7</v>
      </c>
      <c r="CA170" s="9">
        <v>12</v>
      </c>
      <c r="CB170" s="9">
        <v>16</v>
      </c>
      <c r="CC170" s="9" t="s">
        <v>340</v>
      </c>
      <c r="CD170" s="9" t="s">
        <v>340</v>
      </c>
      <c r="CE170" s="9">
        <v>1</v>
      </c>
      <c r="CF170" s="9" t="s">
        <v>340</v>
      </c>
      <c r="CG170" s="9">
        <v>0</v>
      </c>
      <c r="CH170" s="9">
        <v>0</v>
      </c>
      <c r="CI170" s="9">
        <v>0</v>
      </c>
      <c r="CJ170" s="72">
        <v>3500</v>
      </c>
      <c r="CK170" s="72">
        <v>100</v>
      </c>
      <c r="CL170" s="24" t="s">
        <v>728</v>
      </c>
      <c r="CM170" s="21" t="s">
        <v>1685</v>
      </c>
      <c r="CN170" s="9"/>
      <c r="CO170" s="9"/>
      <c r="CP170" s="73"/>
      <c r="CQ170" s="74" t="s">
        <v>340</v>
      </c>
      <c r="CR170" s="25"/>
      <c r="CS170" s="25"/>
      <c r="CT170" s="71"/>
      <c r="CU170" s="9" t="s">
        <v>348</v>
      </c>
      <c r="CV170" s="9">
        <v>4</v>
      </c>
      <c r="CW170" s="9">
        <v>3</v>
      </c>
      <c r="CX170" s="75" t="s">
        <v>728</v>
      </c>
      <c r="CY170" s="26" t="s">
        <v>1404</v>
      </c>
      <c r="CZ170" s="71"/>
      <c r="DA170" s="71"/>
      <c r="DB170" s="76"/>
      <c r="DC170" s="9"/>
      <c r="DD170" s="9"/>
      <c r="DE170" s="6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>
        <v>46.7</v>
      </c>
      <c r="EK170" s="5"/>
      <c r="EL170" s="5"/>
      <c r="EM170" s="5">
        <v>23.6</v>
      </c>
      <c r="EN170" s="5"/>
      <c r="EO170" s="5"/>
      <c r="EP170" s="5">
        <v>96.2</v>
      </c>
      <c r="EQ170" s="5"/>
      <c r="ER170" s="5"/>
      <c r="ES170" s="5">
        <v>166.5</v>
      </c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77">
        <v>166.5</v>
      </c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6"/>
      <c r="GY170" s="26"/>
      <c r="GZ170" s="26"/>
      <c r="HA170" s="26"/>
      <c r="HB170" s="26"/>
      <c r="HC170" s="26"/>
      <c r="HD170" s="26"/>
      <c r="HE170" s="26"/>
      <c r="HF170" s="26"/>
      <c r="HG170" s="26"/>
      <c r="HH170" s="26"/>
      <c r="HI170" s="26"/>
      <c r="HJ170" s="26"/>
      <c r="HK170" s="26"/>
      <c r="HL170" s="26"/>
      <c r="HM170" s="26"/>
      <c r="HN170" s="26"/>
      <c r="HO170" s="26"/>
      <c r="HP170" s="26"/>
      <c r="HQ170" s="26"/>
      <c r="HR170" s="26"/>
      <c r="HS170" s="26"/>
      <c r="HT170" s="26"/>
      <c r="HU170" s="26"/>
      <c r="HV170" s="26"/>
      <c r="HW170" s="26"/>
      <c r="HX170" s="26"/>
      <c r="HY170" s="26"/>
      <c r="HZ170" s="26"/>
      <c r="IA170" s="26"/>
      <c r="IB170" s="26"/>
      <c r="IC170" s="26"/>
      <c r="ID170" s="26"/>
      <c r="IE170" s="26"/>
      <c r="IF170" s="26"/>
      <c r="IG170" s="26"/>
      <c r="IH170" s="26"/>
      <c r="II170" s="26"/>
      <c r="IJ170" s="26"/>
      <c r="IK170" s="26"/>
      <c r="IL170" s="26"/>
      <c r="IM170" s="26"/>
      <c r="IN170" s="26"/>
      <c r="IO170" s="26"/>
      <c r="IP170" s="26"/>
      <c r="IQ170" s="26"/>
      <c r="IR170" s="26"/>
    </row>
    <row r="171" spans="1:252" ht="12.75">
      <c r="A171" s="23" t="s">
        <v>594</v>
      </c>
      <c r="B171" s="9" t="s">
        <v>353</v>
      </c>
      <c r="C171" s="9" t="s">
        <v>125</v>
      </c>
      <c r="D171" s="9" t="s">
        <v>126</v>
      </c>
      <c r="E171" s="63" t="s">
        <v>1111</v>
      </c>
      <c r="F171" s="63" t="s">
        <v>1111</v>
      </c>
      <c r="G171" s="64">
        <v>484520</v>
      </c>
      <c r="H171" s="64">
        <v>862040</v>
      </c>
      <c r="I171" s="65" t="s">
        <v>497</v>
      </c>
      <c r="J171" s="65"/>
      <c r="K171" s="65"/>
      <c r="L171" s="6"/>
      <c r="M171" s="9" t="s">
        <v>348</v>
      </c>
      <c r="N171" s="66"/>
      <c r="O171" s="40"/>
      <c r="P171" s="40">
        <f>363+324</f>
        <v>687</v>
      </c>
      <c r="Q171" s="67" t="s">
        <v>340</v>
      </c>
      <c r="R171" s="67"/>
      <c r="S171" s="67"/>
      <c r="T171" s="9"/>
      <c r="U171" s="9"/>
      <c r="V171" s="68"/>
      <c r="W171" s="65"/>
      <c r="X171" s="65"/>
      <c r="Y171" s="65"/>
      <c r="Z171" s="68" t="s">
        <v>340</v>
      </c>
      <c r="AA171" s="69">
        <v>5</v>
      </c>
      <c r="AB171" s="69">
        <v>31.366459627329192</v>
      </c>
      <c r="AC171" s="9">
        <v>1</v>
      </c>
      <c r="AD171" s="69">
        <v>41.61490683229813</v>
      </c>
      <c r="AE171" s="25"/>
      <c r="AF171" s="25"/>
      <c r="AG171" s="25"/>
      <c r="AH171" s="25"/>
      <c r="AI171" s="20"/>
      <c r="AJ171" s="20"/>
      <c r="AK171" s="20"/>
      <c r="AL171" s="20" t="s">
        <v>1502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80" t="s">
        <v>340</v>
      </c>
      <c r="AS171" s="80" t="s">
        <v>340</v>
      </c>
      <c r="AT171" s="80">
        <v>0</v>
      </c>
      <c r="AU171" s="80" t="s">
        <v>340</v>
      </c>
      <c r="AV171" s="80" t="s">
        <v>340</v>
      </c>
      <c r="AW171" s="80" t="s">
        <v>340</v>
      </c>
      <c r="AX171" s="80" t="s">
        <v>340</v>
      </c>
      <c r="AY171" s="70">
        <v>28.26086956521739</v>
      </c>
      <c r="AZ171" s="70">
        <v>30.124223602484474</v>
      </c>
      <c r="BA171" s="70">
        <v>0</v>
      </c>
      <c r="BB171" s="70">
        <v>6.521739130434782</v>
      </c>
      <c r="BC171" s="70">
        <v>31.366459627329192</v>
      </c>
      <c r="BD171" s="70">
        <v>1.8633540372670807</v>
      </c>
      <c r="BE171" s="70">
        <v>1.8633540372670807</v>
      </c>
      <c r="BF171" s="71" t="s">
        <v>340</v>
      </c>
      <c r="BG171" s="71" t="s">
        <v>340</v>
      </c>
      <c r="BH171" s="71" t="s">
        <v>340</v>
      </c>
      <c r="BI171" s="71"/>
      <c r="BJ171" s="71"/>
      <c r="BK171" s="71" t="s">
        <v>340</v>
      </c>
      <c r="BL171" s="9">
        <v>7</v>
      </c>
      <c r="BM171" s="9" t="s">
        <v>340</v>
      </c>
      <c r="BN171" s="3" t="s">
        <v>1273</v>
      </c>
      <c r="BO171" s="20" t="s">
        <v>1502</v>
      </c>
      <c r="BP171" s="9"/>
      <c r="BQ171" s="9">
        <v>7</v>
      </c>
      <c r="BR171" s="9">
        <v>7</v>
      </c>
      <c r="BS171" s="9">
        <v>0</v>
      </c>
      <c r="BT171" s="9">
        <v>1</v>
      </c>
      <c r="BU171" s="9">
        <v>0</v>
      </c>
      <c r="BV171" s="9">
        <v>0</v>
      </c>
      <c r="BW171" s="9">
        <v>0</v>
      </c>
      <c r="BX171" s="9">
        <v>11</v>
      </c>
      <c r="BY171" s="9">
        <v>25</v>
      </c>
      <c r="BZ171" s="9">
        <v>24</v>
      </c>
      <c r="CA171" s="9">
        <v>12</v>
      </c>
      <c r="CB171" s="9">
        <v>0</v>
      </c>
      <c r="CC171" s="9" t="s">
        <v>340</v>
      </c>
      <c r="CD171" s="9" t="s">
        <v>340</v>
      </c>
      <c r="CE171" s="9">
        <v>1</v>
      </c>
      <c r="CF171" s="9" t="s">
        <v>340</v>
      </c>
      <c r="CG171" s="9">
        <v>0</v>
      </c>
      <c r="CH171" s="9">
        <v>0</v>
      </c>
      <c r="CI171" s="9">
        <v>0</v>
      </c>
      <c r="CJ171" s="72">
        <v>3933</v>
      </c>
      <c r="CK171" s="72">
        <v>100</v>
      </c>
      <c r="CL171" s="79" t="s">
        <v>728</v>
      </c>
      <c r="CM171" s="22" t="s">
        <v>1579</v>
      </c>
      <c r="CN171" s="9"/>
      <c r="CO171" s="9"/>
      <c r="CP171" s="73"/>
      <c r="CQ171" s="74" t="s">
        <v>340</v>
      </c>
      <c r="CR171" s="25"/>
      <c r="CS171" s="25"/>
      <c r="CT171" s="71"/>
      <c r="CU171" s="9" t="s">
        <v>348</v>
      </c>
      <c r="CV171" s="9">
        <v>4</v>
      </c>
      <c r="CW171" s="9">
        <v>3</v>
      </c>
      <c r="CX171" s="75" t="s">
        <v>728</v>
      </c>
      <c r="CY171" s="26" t="s">
        <v>1368</v>
      </c>
      <c r="CZ171" s="71"/>
      <c r="DA171" s="71"/>
      <c r="DB171" s="76"/>
      <c r="DC171" s="9"/>
      <c r="DD171" s="9"/>
      <c r="DE171" s="6"/>
      <c r="DF171" s="5"/>
      <c r="DG171" s="5"/>
      <c r="DH171" s="5"/>
      <c r="DI171" s="5"/>
      <c r="DJ171" s="5"/>
      <c r="DK171" s="5"/>
      <c r="DL171" s="5">
        <v>250.3</v>
      </c>
      <c r="DM171" s="5">
        <v>129.9</v>
      </c>
      <c r="DN171" s="5"/>
      <c r="DO171" s="5"/>
      <c r="DP171" s="5"/>
      <c r="DQ171" s="5"/>
      <c r="DR171" s="5"/>
      <c r="DS171" s="5"/>
      <c r="DT171" s="5">
        <v>380.2</v>
      </c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>
        <v>380.2</v>
      </c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77">
        <v>38.2</v>
      </c>
      <c r="FE171" s="26"/>
      <c r="FF171" s="26"/>
      <c r="FG171" s="26"/>
      <c r="FH171" s="26"/>
      <c r="FI171" s="26"/>
      <c r="FJ171" s="26"/>
      <c r="FK171" s="26"/>
      <c r="FL171" s="26"/>
      <c r="FM171" s="26"/>
      <c r="FN171" s="26"/>
      <c r="FO171" s="26"/>
      <c r="FP171" s="26"/>
      <c r="FQ171" s="26"/>
      <c r="FR171" s="26"/>
      <c r="FS171" s="26"/>
      <c r="FT171" s="26"/>
      <c r="FU171" s="26"/>
      <c r="FV171" s="26"/>
      <c r="FW171" s="26"/>
      <c r="FX171" s="26"/>
      <c r="FY171" s="26"/>
      <c r="FZ171" s="26"/>
      <c r="GA171" s="26"/>
      <c r="GB171" s="26"/>
      <c r="GC171" s="26"/>
      <c r="GD171" s="26"/>
      <c r="GE171" s="26"/>
      <c r="GF171" s="26"/>
      <c r="GG171" s="26"/>
      <c r="GH171" s="26"/>
      <c r="GI171" s="26"/>
      <c r="GJ171" s="26"/>
      <c r="GK171" s="26"/>
      <c r="GL171" s="26"/>
      <c r="GM171" s="26"/>
      <c r="GN171" s="26"/>
      <c r="GO171" s="26"/>
      <c r="GP171" s="26"/>
      <c r="GQ171" s="26"/>
      <c r="GR171" s="26"/>
      <c r="GS171" s="26"/>
      <c r="GT171" s="26"/>
      <c r="GU171" s="26"/>
      <c r="GV171" s="26"/>
      <c r="GW171" s="26"/>
      <c r="GX171" s="26"/>
      <c r="GY171" s="26"/>
      <c r="GZ171" s="26"/>
      <c r="HA171" s="26"/>
      <c r="HB171" s="26"/>
      <c r="HC171" s="26"/>
      <c r="HD171" s="26"/>
      <c r="HE171" s="26"/>
      <c r="HF171" s="26"/>
      <c r="HG171" s="26"/>
      <c r="HH171" s="26"/>
      <c r="HI171" s="26"/>
      <c r="HJ171" s="26"/>
      <c r="HK171" s="26"/>
      <c r="HL171" s="26"/>
      <c r="HM171" s="26"/>
      <c r="HN171" s="26"/>
      <c r="HO171" s="26"/>
      <c r="HP171" s="26"/>
      <c r="HQ171" s="26"/>
      <c r="HR171" s="26"/>
      <c r="HS171" s="26"/>
      <c r="HT171" s="26"/>
      <c r="HU171" s="26"/>
      <c r="HV171" s="26"/>
      <c r="HW171" s="26"/>
      <c r="HX171" s="26"/>
      <c r="HY171" s="26"/>
      <c r="HZ171" s="26"/>
      <c r="IA171" s="26"/>
      <c r="IB171" s="26"/>
      <c r="IC171" s="26"/>
      <c r="ID171" s="26"/>
      <c r="IE171" s="26"/>
      <c r="IF171" s="26"/>
      <c r="IG171" s="26"/>
      <c r="IH171" s="26"/>
      <c r="II171" s="26"/>
      <c r="IJ171" s="26"/>
      <c r="IK171" s="26"/>
      <c r="IL171" s="26"/>
      <c r="IM171" s="26"/>
      <c r="IN171" s="26"/>
      <c r="IO171" s="26"/>
      <c r="IP171" s="26"/>
      <c r="IQ171" s="26"/>
      <c r="IR171" s="26"/>
    </row>
    <row r="172" spans="1:252" ht="12.75">
      <c r="A172" s="23" t="s">
        <v>716</v>
      </c>
      <c r="B172" s="9" t="s">
        <v>353</v>
      </c>
      <c r="C172" s="9" t="s">
        <v>1813</v>
      </c>
      <c r="D172" s="9" t="s">
        <v>1814</v>
      </c>
      <c r="E172" s="63" t="s">
        <v>1815</v>
      </c>
      <c r="F172" s="63" t="s">
        <v>1015</v>
      </c>
      <c r="G172" s="64">
        <v>501728</v>
      </c>
      <c r="H172" s="64">
        <v>803628</v>
      </c>
      <c r="I172" s="65" t="s">
        <v>711</v>
      </c>
      <c r="J172" s="65"/>
      <c r="K172" s="65"/>
      <c r="L172" s="6"/>
      <c r="M172" s="9" t="s">
        <v>344</v>
      </c>
      <c r="N172" s="66"/>
      <c r="O172" s="40">
        <v>202</v>
      </c>
      <c r="P172" s="40">
        <v>23385</v>
      </c>
      <c r="Q172" s="67"/>
      <c r="R172" s="67"/>
      <c r="S172" s="67"/>
      <c r="T172" s="9" t="s">
        <v>340</v>
      </c>
      <c r="U172" s="9"/>
      <c r="V172" s="68"/>
      <c r="W172" s="65" t="s">
        <v>340</v>
      </c>
      <c r="X172" s="65" t="s">
        <v>340</v>
      </c>
      <c r="Y172" s="65" t="s">
        <v>340</v>
      </c>
      <c r="Z172" s="68"/>
      <c r="AA172" s="85">
        <v>2</v>
      </c>
      <c r="AB172" s="69">
        <v>55.97105809871768</v>
      </c>
      <c r="AC172" s="9">
        <v>2</v>
      </c>
      <c r="AD172" s="69">
        <v>6.375814886453185</v>
      </c>
      <c r="AE172" s="24"/>
      <c r="AF172" s="83"/>
      <c r="AG172" s="74"/>
      <c r="AH172" s="74" t="s">
        <v>340</v>
      </c>
      <c r="AI172" s="20"/>
      <c r="AJ172" s="20" t="s">
        <v>1502</v>
      </c>
      <c r="AK172" s="20"/>
      <c r="AL172" s="20"/>
      <c r="AM172" s="9" t="s">
        <v>340</v>
      </c>
      <c r="AN172" s="9">
        <v>0</v>
      </c>
      <c r="AO172" s="9" t="s">
        <v>340</v>
      </c>
      <c r="AP172" s="9">
        <v>0</v>
      </c>
      <c r="AQ172" s="9">
        <v>0</v>
      </c>
      <c r="AR172" s="9" t="s">
        <v>340</v>
      </c>
      <c r="AS172" s="9" t="s">
        <v>340</v>
      </c>
      <c r="AT172" s="9">
        <v>0</v>
      </c>
      <c r="AU172" s="9" t="s">
        <v>340</v>
      </c>
      <c r="AV172" s="9" t="s">
        <v>340</v>
      </c>
      <c r="AW172" s="9" t="s">
        <v>340</v>
      </c>
      <c r="AX172" s="9" t="s">
        <v>340</v>
      </c>
      <c r="AY172" s="70">
        <v>37.65312701482914</v>
      </c>
      <c r="AZ172" s="70">
        <v>55.97105809871768</v>
      </c>
      <c r="BA172" s="70">
        <v>0</v>
      </c>
      <c r="BB172" s="70">
        <v>3.345511856150154</v>
      </c>
      <c r="BC172" s="70">
        <v>1.4972419227738378</v>
      </c>
      <c r="BD172" s="70">
        <v>1.3969482054588438</v>
      </c>
      <c r="BE172" s="70">
        <v>0.13611290207034887</v>
      </c>
      <c r="BF172" s="71" t="s">
        <v>340</v>
      </c>
      <c r="BG172" s="71" t="s">
        <v>340</v>
      </c>
      <c r="BH172" s="71" t="s">
        <v>340</v>
      </c>
      <c r="BI172" s="71" t="s">
        <v>340</v>
      </c>
      <c r="BJ172" s="71"/>
      <c r="BK172" s="71" t="s">
        <v>340</v>
      </c>
      <c r="BL172" s="84">
        <v>2</v>
      </c>
      <c r="BM172" s="9"/>
      <c r="BN172" s="3" t="s">
        <v>1282</v>
      </c>
      <c r="BO172" s="20" t="s">
        <v>1502</v>
      </c>
      <c r="BP172" s="9"/>
      <c r="BQ172" s="9">
        <v>2</v>
      </c>
      <c r="BR172" s="9">
        <v>2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8</v>
      </c>
      <c r="BY172" s="9">
        <v>15</v>
      </c>
      <c r="BZ172" s="9">
        <v>24</v>
      </c>
      <c r="CA172" s="9">
        <v>28</v>
      </c>
      <c r="CB172" s="9">
        <v>2</v>
      </c>
      <c r="CC172" s="9">
        <v>0</v>
      </c>
      <c r="CD172" s="9">
        <v>0</v>
      </c>
      <c r="CE172" s="9">
        <v>2</v>
      </c>
      <c r="CF172" s="9" t="s">
        <v>340</v>
      </c>
      <c r="CG172" s="9" t="s">
        <v>340</v>
      </c>
      <c r="CH172" s="9">
        <v>0</v>
      </c>
      <c r="CI172" s="9">
        <v>0</v>
      </c>
      <c r="CJ172" s="72">
        <v>4000</v>
      </c>
      <c r="CK172" s="72">
        <v>100</v>
      </c>
      <c r="CL172" s="24" t="s">
        <v>728</v>
      </c>
      <c r="CM172" s="21" t="s">
        <v>1579</v>
      </c>
      <c r="CN172" s="9"/>
      <c r="CO172" s="9" t="s">
        <v>340</v>
      </c>
      <c r="CP172" s="73"/>
      <c r="CQ172" s="74" t="s">
        <v>340</v>
      </c>
      <c r="CR172" s="25"/>
      <c r="CS172" s="25"/>
      <c r="CT172" s="71"/>
      <c r="CU172" s="9">
        <v>0</v>
      </c>
      <c r="CV172" s="9"/>
      <c r="CW172" s="9">
        <v>3</v>
      </c>
      <c r="CX172" s="75" t="s">
        <v>728</v>
      </c>
      <c r="CY172" s="26" t="s">
        <v>1366</v>
      </c>
      <c r="CZ172" s="71"/>
      <c r="DA172" s="71"/>
      <c r="DB172" s="76"/>
      <c r="DC172" s="9"/>
      <c r="DD172" s="9" t="s">
        <v>340</v>
      </c>
      <c r="DE172" s="6"/>
      <c r="DF172" s="5"/>
      <c r="DG172" s="5"/>
      <c r="DH172" s="5"/>
      <c r="DI172" s="5" t="s">
        <v>340</v>
      </c>
      <c r="DJ172" s="5"/>
      <c r="DK172" s="5">
        <v>1072.5</v>
      </c>
      <c r="DL172" s="5">
        <v>120</v>
      </c>
      <c r="DM172" s="5">
        <v>1576.8</v>
      </c>
      <c r="DN172" s="5">
        <v>1032</v>
      </c>
      <c r="DO172" s="5"/>
      <c r="DP172" s="5"/>
      <c r="DQ172" s="5">
        <v>159.3</v>
      </c>
      <c r="DR172" s="5"/>
      <c r="DS172" s="5">
        <v>531.9</v>
      </c>
      <c r="DT172" s="5">
        <v>4492.5</v>
      </c>
      <c r="DU172" s="5"/>
      <c r="DV172" s="5">
        <v>250</v>
      </c>
      <c r="DW172" s="5"/>
      <c r="DX172" s="5"/>
      <c r="DY172" s="5"/>
      <c r="DZ172" s="5">
        <v>250</v>
      </c>
      <c r="EA172" s="5"/>
      <c r="EB172" s="5">
        <v>500</v>
      </c>
      <c r="EC172" s="5"/>
      <c r="ED172" s="5"/>
      <c r="EE172" s="5"/>
      <c r="EF172" s="5">
        <v>500</v>
      </c>
      <c r="EG172" s="5">
        <v>4742.5</v>
      </c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77">
        <v>5242.5</v>
      </c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</row>
    <row r="173" spans="1:252" ht="12.75">
      <c r="A173" s="86" t="s">
        <v>1377</v>
      </c>
      <c r="B173" s="9" t="s">
        <v>353</v>
      </c>
      <c r="C173" s="9" t="s">
        <v>1741</v>
      </c>
      <c r="D173" s="9" t="s">
        <v>1742</v>
      </c>
      <c r="E173" s="63" t="s">
        <v>991</v>
      </c>
      <c r="F173" s="63" t="s">
        <v>991</v>
      </c>
      <c r="G173" s="64">
        <v>445829</v>
      </c>
      <c r="H173" s="64">
        <v>791812</v>
      </c>
      <c r="I173" s="65" t="s">
        <v>348</v>
      </c>
      <c r="J173" s="65"/>
      <c r="K173" s="65"/>
      <c r="L173" s="60">
        <v>1996</v>
      </c>
      <c r="M173" s="9" t="s">
        <v>348</v>
      </c>
      <c r="N173" s="66"/>
      <c r="O173" s="40">
        <v>3672</v>
      </c>
      <c r="P173" s="40">
        <v>11780</v>
      </c>
      <c r="Q173" s="67" t="s">
        <v>340</v>
      </c>
      <c r="R173" s="67"/>
      <c r="S173" s="67"/>
      <c r="T173" s="9"/>
      <c r="U173" s="9" t="s">
        <v>340</v>
      </c>
      <c r="V173" s="68"/>
      <c r="W173" s="65" t="s">
        <v>340</v>
      </c>
      <c r="X173" s="65"/>
      <c r="Y173" s="65"/>
      <c r="Z173" s="68"/>
      <c r="AA173" s="69">
        <v>5</v>
      </c>
      <c r="AB173" s="69">
        <v>57.82820097244733</v>
      </c>
      <c r="AC173" s="9">
        <v>3</v>
      </c>
      <c r="AD173" s="69">
        <v>72.78227984873041</v>
      </c>
      <c r="AE173" s="25">
        <v>1</v>
      </c>
      <c r="AF173" s="25"/>
      <c r="AG173" s="25"/>
      <c r="AH173" s="25" t="s">
        <v>340</v>
      </c>
      <c r="AI173" s="20"/>
      <c r="AJ173" s="20"/>
      <c r="AK173" s="20"/>
      <c r="AL173" s="20" t="s">
        <v>1501</v>
      </c>
      <c r="AM173" s="9">
        <v>0</v>
      </c>
      <c r="AN173" s="9" t="s">
        <v>340</v>
      </c>
      <c r="AO173" s="9">
        <v>0</v>
      </c>
      <c r="AP173" s="9" t="s">
        <v>340</v>
      </c>
      <c r="AQ173" s="9" t="s">
        <v>340</v>
      </c>
      <c r="AR173" s="9" t="s">
        <v>340</v>
      </c>
      <c r="AS173" s="9" t="s">
        <v>340</v>
      </c>
      <c r="AT173" s="9">
        <v>0</v>
      </c>
      <c r="AU173" s="9" t="s">
        <v>340</v>
      </c>
      <c r="AV173" s="9" t="s">
        <v>340</v>
      </c>
      <c r="AW173" s="9" t="s">
        <v>340</v>
      </c>
      <c r="AX173" s="9" t="s">
        <v>340</v>
      </c>
      <c r="AY173" s="78">
        <v>3.7709346299297675</v>
      </c>
      <c r="AZ173" s="78">
        <v>23.446785521339816</v>
      </c>
      <c r="BA173" s="78">
        <v>0</v>
      </c>
      <c r="BB173" s="78">
        <v>11.550513236088602</v>
      </c>
      <c r="BC173" s="78">
        <v>57.82820097244733</v>
      </c>
      <c r="BD173" s="78">
        <v>2.549972987574284</v>
      </c>
      <c r="BE173" s="78">
        <v>0.8535926526202053</v>
      </c>
      <c r="BF173" s="71" t="s">
        <v>340</v>
      </c>
      <c r="BG173" s="71" t="s">
        <v>340</v>
      </c>
      <c r="BH173" s="71" t="s">
        <v>340</v>
      </c>
      <c r="BI173" s="71" t="s">
        <v>340</v>
      </c>
      <c r="BJ173" s="71" t="s">
        <v>340</v>
      </c>
      <c r="BK173" s="71" t="s">
        <v>340</v>
      </c>
      <c r="BL173" s="9">
        <v>13</v>
      </c>
      <c r="BM173" s="9" t="s">
        <v>340</v>
      </c>
      <c r="BN173" s="3" t="s">
        <v>1283</v>
      </c>
      <c r="BO173" s="20" t="s">
        <v>1502</v>
      </c>
      <c r="BP173" s="9"/>
      <c r="BQ173" s="9">
        <v>14</v>
      </c>
      <c r="BR173" s="9">
        <v>13</v>
      </c>
      <c r="BS173" s="9">
        <v>1</v>
      </c>
      <c r="BT173" s="9">
        <v>2</v>
      </c>
      <c r="BU173" s="9">
        <v>3</v>
      </c>
      <c r="BV173" s="9">
        <v>2</v>
      </c>
      <c r="BW173" s="9">
        <v>0</v>
      </c>
      <c r="BX173" s="9">
        <v>17</v>
      </c>
      <c r="BY173" s="9">
        <v>9</v>
      </c>
      <c r="BZ173" s="9">
        <v>5</v>
      </c>
      <c r="CA173" s="9">
        <v>8</v>
      </c>
      <c r="CB173" s="9">
        <v>26</v>
      </c>
      <c r="CC173" s="9" t="s">
        <v>340</v>
      </c>
      <c r="CD173" s="9" t="s">
        <v>340</v>
      </c>
      <c r="CE173" s="9">
        <v>2</v>
      </c>
      <c r="CF173" s="9" t="s">
        <v>340</v>
      </c>
      <c r="CG173" s="9">
        <v>0</v>
      </c>
      <c r="CH173" s="9" t="s">
        <v>340</v>
      </c>
      <c r="CI173" s="9">
        <v>0</v>
      </c>
      <c r="CJ173" s="72">
        <v>6000</v>
      </c>
      <c r="CK173" s="72">
        <v>150</v>
      </c>
      <c r="CL173" s="79" t="s">
        <v>769</v>
      </c>
      <c r="CM173" s="22" t="s">
        <v>1500</v>
      </c>
      <c r="CN173" s="9"/>
      <c r="CO173" s="9" t="s">
        <v>340</v>
      </c>
      <c r="CP173" s="73"/>
      <c r="CQ173" s="74" t="s">
        <v>340</v>
      </c>
      <c r="CR173" s="25"/>
      <c r="CS173" s="25"/>
      <c r="CT173" s="71"/>
      <c r="CU173" s="9" t="s">
        <v>348</v>
      </c>
      <c r="CV173" s="9">
        <v>4</v>
      </c>
      <c r="CW173" s="9">
        <v>3</v>
      </c>
      <c r="CX173" s="75" t="s">
        <v>769</v>
      </c>
      <c r="CY173" s="26" t="s">
        <v>1366</v>
      </c>
      <c r="CZ173" s="71"/>
      <c r="DA173" s="71"/>
      <c r="DB173" s="76"/>
      <c r="DC173" s="9"/>
      <c r="DD173" s="9"/>
      <c r="DE173" s="6">
        <v>1996</v>
      </c>
      <c r="DF173" s="5">
        <v>101.8</v>
      </c>
      <c r="DG173" s="5"/>
      <c r="DH173" s="5">
        <v>101.8</v>
      </c>
      <c r="DI173" s="5"/>
      <c r="DJ173" s="5"/>
      <c r="DK173" s="5"/>
      <c r="DL173" s="5"/>
      <c r="DM173" s="5"/>
      <c r="DN173" s="5"/>
      <c r="DO173" s="5"/>
      <c r="DP173" s="5">
        <v>17.1</v>
      </c>
      <c r="DQ173" s="5"/>
      <c r="DR173" s="5"/>
      <c r="DS173" s="5"/>
      <c r="DT173" s="5"/>
      <c r="DU173" s="5">
        <v>100</v>
      </c>
      <c r="DV173" s="5"/>
      <c r="DW173" s="5"/>
      <c r="DX173" s="5"/>
      <c r="DY173" s="5"/>
      <c r="DZ173" s="5">
        <v>100</v>
      </c>
      <c r="EA173" s="5">
        <v>200</v>
      </c>
      <c r="EB173" s="5"/>
      <c r="EC173" s="5"/>
      <c r="ED173" s="5"/>
      <c r="EE173" s="5"/>
      <c r="EF173" s="5">
        <v>200</v>
      </c>
      <c r="EG173" s="5">
        <v>201.8</v>
      </c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77">
        <v>41.8</v>
      </c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</row>
    <row r="174" spans="1:252" ht="25.5">
      <c r="A174" s="23" t="s">
        <v>587</v>
      </c>
      <c r="B174" s="9" t="s">
        <v>353</v>
      </c>
      <c r="C174" s="9" t="s">
        <v>231</v>
      </c>
      <c r="D174" s="9" t="s">
        <v>232</v>
      </c>
      <c r="E174" s="63" t="s">
        <v>1882</v>
      </c>
      <c r="F174" s="63" t="s">
        <v>1047</v>
      </c>
      <c r="G174" s="64">
        <v>532629</v>
      </c>
      <c r="H174" s="64">
        <v>914546</v>
      </c>
      <c r="I174" s="65" t="s">
        <v>497</v>
      </c>
      <c r="J174" s="65"/>
      <c r="K174" s="65"/>
      <c r="L174" s="6"/>
      <c r="M174" s="9"/>
      <c r="N174" s="66"/>
      <c r="O174" s="40"/>
      <c r="P174" s="40">
        <f>22+16</f>
        <v>38</v>
      </c>
      <c r="Q174" s="67"/>
      <c r="R174" s="67"/>
      <c r="S174" s="67"/>
      <c r="T174" s="65" t="s">
        <v>340</v>
      </c>
      <c r="U174" s="65"/>
      <c r="V174" s="68"/>
      <c r="W174" s="65"/>
      <c r="X174" s="65"/>
      <c r="Y174" s="65"/>
      <c r="Z174" s="68" t="s">
        <v>340</v>
      </c>
      <c r="AA174" s="69">
        <v>1</v>
      </c>
      <c r="AB174" s="69">
        <v>81.25</v>
      </c>
      <c r="AC174" s="9">
        <v>0</v>
      </c>
      <c r="AD174" s="69"/>
      <c r="AE174" s="79"/>
      <c r="AF174" s="79"/>
      <c r="AG174" s="79"/>
      <c r="AH174" s="79"/>
      <c r="AI174" s="20"/>
      <c r="AJ174" s="20"/>
      <c r="AK174" s="20"/>
      <c r="AL174" s="20"/>
      <c r="AM174" s="9" t="s">
        <v>340</v>
      </c>
      <c r="AN174" s="9">
        <v>0</v>
      </c>
      <c r="AO174" s="9" t="s">
        <v>340</v>
      </c>
      <c r="AP174" s="9">
        <v>0</v>
      </c>
      <c r="AQ174" s="9">
        <v>0</v>
      </c>
      <c r="AR174" s="80" t="s">
        <v>340</v>
      </c>
      <c r="AS174" s="80" t="s">
        <v>340</v>
      </c>
      <c r="AT174" s="80">
        <v>0</v>
      </c>
      <c r="AU174" s="80">
        <v>0</v>
      </c>
      <c r="AV174" s="80">
        <v>0</v>
      </c>
      <c r="AW174" s="80">
        <v>0</v>
      </c>
      <c r="AX174" s="80">
        <v>0</v>
      </c>
      <c r="AY174" s="70">
        <v>81.25</v>
      </c>
      <c r="AZ174" s="70">
        <v>18.75</v>
      </c>
      <c r="BA174" s="70">
        <v>0</v>
      </c>
      <c r="BB174" s="70">
        <v>0</v>
      </c>
      <c r="BC174" s="70">
        <v>0</v>
      </c>
      <c r="BD174" s="70">
        <v>0</v>
      </c>
      <c r="BE174" s="70">
        <v>0</v>
      </c>
      <c r="BF174" s="71" t="s">
        <v>340</v>
      </c>
      <c r="BG174" s="71"/>
      <c r="BH174" s="71"/>
      <c r="BI174" s="71"/>
      <c r="BJ174" s="71"/>
      <c r="BK174" s="71"/>
      <c r="BL174" s="9">
        <v>13</v>
      </c>
      <c r="BM174" s="9"/>
      <c r="BN174" s="3" t="s">
        <v>1284</v>
      </c>
      <c r="BO174" s="20" t="s">
        <v>1502</v>
      </c>
      <c r="BP174" s="9"/>
      <c r="BQ174" s="9">
        <v>13</v>
      </c>
      <c r="BR174" s="9">
        <v>13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10</v>
      </c>
      <c r="BY174" s="9">
        <v>11</v>
      </c>
      <c r="BZ174" s="9">
        <v>9</v>
      </c>
      <c r="CA174" s="9">
        <v>4</v>
      </c>
      <c r="CB174" s="9">
        <v>32</v>
      </c>
      <c r="CC174" s="9">
        <v>0</v>
      </c>
      <c r="CD174" s="9">
        <v>0</v>
      </c>
      <c r="CE174" s="9">
        <v>1</v>
      </c>
      <c r="CF174" s="9">
        <v>0</v>
      </c>
      <c r="CG174" s="9" t="s">
        <v>340</v>
      </c>
      <c r="CH174" s="9">
        <v>0</v>
      </c>
      <c r="CI174" s="9">
        <v>0</v>
      </c>
      <c r="CJ174" s="72">
        <v>3500</v>
      </c>
      <c r="CK174" s="72">
        <v>100</v>
      </c>
      <c r="CL174" s="24" t="s">
        <v>728</v>
      </c>
      <c r="CM174" s="22" t="s">
        <v>1685</v>
      </c>
      <c r="CN174" s="9"/>
      <c r="CO174" s="9"/>
      <c r="CP174" s="81"/>
      <c r="CQ174" s="74" t="s">
        <v>340</v>
      </c>
      <c r="CR174" s="25"/>
      <c r="CS174" s="25"/>
      <c r="CT174" s="71"/>
      <c r="CU174" s="9" t="s">
        <v>348</v>
      </c>
      <c r="CV174" s="9">
        <v>1</v>
      </c>
      <c r="CW174" s="9">
        <v>4</v>
      </c>
      <c r="CX174" s="72" t="s">
        <v>728</v>
      </c>
      <c r="CY174" s="2" t="s">
        <v>1380</v>
      </c>
      <c r="CZ174" s="71"/>
      <c r="DA174" s="71"/>
      <c r="DB174" s="76"/>
      <c r="DC174" s="9"/>
      <c r="DD174" s="9" t="s">
        <v>340</v>
      </c>
      <c r="DE174" s="6"/>
      <c r="DF174" s="5"/>
      <c r="DG174" s="5"/>
      <c r="DH174" s="5"/>
      <c r="DI174" s="5" t="s">
        <v>340</v>
      </c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77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</row>
    <row r="175" spans="1:252" ht="12.75">
      <c r="A175" s="23" t="s">
        <v>585</v>
      </c>
      <c r="B175" s="9" t="s">
        <v>353</v>
      </c>
      <c r="C175" s="9" t="s">
        <v>1921</v>
      </c>
      <c r="D175" s="9" t="s">
        <v>1922</v>
      </c>
      <c r="E175" s="63" t="s">
        <v>1043</v>
      </c>
      <c r="F175" s="63" t="s">
        <v>1043</v>
      </c>
      <c r="G175" s="64">
        <v>501058</v>
      </c>
      <c r="H175" s="64">
        <v>864147</v>
      </c>
      <c r="I175" s="65" t="s">
        <v>497</v>
      </c>
      <c r="J175" s="65"/>
      <c r="K175" s="65"/>
      <c r="L175" s="60"/>
      <c r="M175" s="9" t="s">
        <v>344</v>
      </c>
      <c r="N175" s="66"/>
      <c r="O175" s="40">
        <v>16</v>
      </c>
      <c r="P175" s="40">
        <v>6176</v>
      </c>
      <c r="Q175" s="67"/>
      <c r="R175" s="67"/>
      <c r="S175" s="67"/>
      <c r="T175" s="9" t="s">
        <v>340</v>
      </c>
      <c r="U175" s="9"/>
      <c r="V175" s="68"/>
      <c r="W175" s="65" t="s">
        <v>340</v>
      </c>
      <c r="X175" s="65" t="s">
        <v>340</v>
      </c>
      <c r="Y175" s="65" t="s">
        <v>340</v>
      </c>
      <c r="Z175" s="68"/>
      <c r="AA175" s="69">
        <v>1</v>
      </c>
      <c r="AB175" s="69">
        <v>96.27450980392157</v>
      </c>
      <c r="AC175" s="9">
        <v>1</v>
      </c>
      <c r="AD175" s="69">
        <v>1.397058823529412</v>
      </c>
      <c r="AE175" s="25"/>
      <c r="AF175" s="25"/>
      <c r="AG175" s="25"/>
      <c r="AH175" s="25"/>
      <c r="AI175" s="20"/>
      <c r="AJ175" s="20"/>
      <c r="AK175" s="20"/>
      <c r="AL175" s="20"/>
      <c r="AM175" s="9" t="s">
        <v>340</v>
      </c>
      <c r="AN175" s="9">
        <v>0</v>
      </c>
      <c r="AO175" s="9" t="s">
        <v>340</v>
      </c>
      <c r="AP175" s="9">
        <v>0</v>
      </c>
      <c r="AQ175" s="9">
        <v>0</v>
      </c>
      <c r="AR175" s="9" t="s">
        <v>340</v>
      </c>
      <c r="AS175" s="9" t="s">
        <v>340</v>
      </c>
      <c r="AT175" s="9">
        <v>0</v>
      </c>
      <c r="AU175" s="9" t="s">
        <v>340</v>
      </c>
      <c r="AV175" s="9" t="s">
        <v>340</v>
      </c>
      <c r="AW175" s="9" t="s">
        <v>340</v>
      </c>
      <c r="AX175" s="9" t="s">
        <v>340</v>
      </c>
      <c r="AY175" s="78">
        <v>96.27450980392157</v>
      </c>
      <c r="AZ175" s="78">
        <v>2.3284313725490198</v>
      </c>
      <c r="BA175" s="78">
        <v>0</v>
      </c>
      <c r="BB175" s="78">
        <v>0.09803921568627451</v>
      </c>
      <c r="BC175" s="78">
        <v>1.200980392156863</v>
      </c>
      <c r="BD175" s="78">
        <v>0.07352941176470588</v>
      </c>
      <c r="BE175" s="78">
        <v>0.024509803921568627</v>
      </c>
      <c r="BF175" s="71" t="s">
        <v>340</v>
      </c>
      <c r="BG175" s="71" t="s">
        <v>340</v>
      </c>
      <c r="BH175" s="71" t="s">
        <v>340</v>
      </c>
      <c r="BI175" s="71" t="s">
        <v>340</v>
      </c>
      <c r="BJ175" s="71"/>
      <c r="BK175" s="71" t="s">
        <v>340</v>
      </c>
      <c r="BL175" s="9">
        <v>8</v>
      </c>
      <c r="BM175" s="9" t="s">
        <v>340</v>
      </c>
      <c r="BO175" s="20"/>
      <c r="BP175" s="9"/>
      <c r="BQ175" s="9">
        <v>8</v>
      </c>
      <c r="BR175" s="9">
        <v>8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14</v>
      </c>
      <c r="BY175" s="9">
        <v>27</v>
      </c>
      <c r="BZ175" s="9">
        <v>10</v>
      </c>
      <c r="CA175" s="9">
        <v>18</v>
      </c>
      <c r="CB175" s="9">
        <v>2</v>
      </c>
      <c r="CC175" s="9" t="s">
        <v>340</v>
      </c>
      <c r="CD175" s="9" t="s">
        <v>340</v>
      </c>
      <c r="CE175" s="9">
        <v>1</v>
      </c>
      <c r="CF175" s="9" t="s">
        <v>340</v>
      </c>
      <c r="CG175" s="9">
        <v>0</v>
      </c>
      <c r="CH175" s="9">
        <v>0</v>
      </c>
      <c r="CI175" s="9">
        <v>0</v>
      </c>
      <c r="CJ175" s="72">
        <v>3500</v>
      </c>
      <c r="CK175" s="72">
        <v>100</v>
      </c>
      <c r="CL175" s="79" t="s">
        <v>728</v>
      </c>
      <c r="CM175" s="22" t="s">
        <v>1685</v>
      </c>
      <c r="CN175" s="9"/>
      <c r="CO175" s="9" t="s">
        <v>340</v>
      </c>
      <c r="CP175" s="73"/>
      <c r="CQ175" s="74" t="s">
        <v>340</v>
      </c>
      <c r="CR175" s="25"/>
      <c r="CS175" s="25"/>
      <c r="CT175" s="71"/>
      <c r="CU175" s="9" t="s">
        <v>348</v>
      </c>
      <c r="CV175" s="9">
        <v>1</v>
      </c>
      <c r="CW175" s="9">
        <v>3</v>
      </c>
      <c r="CX175" s="75" t="s">
        <v>728</v>
      </c>
      <c r="CY175" s="26" t="s">
        <v>1366</v>
      </c>
      <c r="CZ175" s="71"/>
      <c r="DA175" s="71"/>
      <c r="DB175" s="76"/>
      <c r="DC175" s="9"/>
      <c r="DD175" s="9" t="s">
        <v>340</v>
      </c>
      <c r="DE175" s="6"/>
      <c r="DF175" s="5"/>
      <c r="DG175" s="5"/>
      <c r="DH175" s="5"/>
      <c r="DI175" s="5" t="s">
        <v>340</v>
      </c>
      <c r="DJ175" s="5"/>
      <c r="DK175" s="5"/>
      <c r="DL175" s="5">
        <v>262.8</v>
      </c>
      <c r="DM175" s="5"/>
      <c r="DN175" s="5">
        <v>25.9</v>
      </c>
      <c r="DO175" s="5"/>
      <c r="DP175" s="5"/>
      <c r="DQ175" s="5">
        <v>457.4</v>
      </c>
      <c r="DR175" s="5"/>
      <c r="DS175" s="5">
        <v>153.7</v>
      </c>
      <c r="DT175" s="5">
        <v>899.8</v>
      </c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>
        <v>899.8</v>
      </c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77">
        <v>899.8</v>
      </c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</row>
    <row r="176" spans="1:252" ht="25.5">
      <c r="A176" s="23" t="s">
        <v>417</v>
      </c>
      <c r="B176" s="9" t="s">
        <v>353</v>
      </c>
      <c r="C176" s="9" t="s">
        <v>1638</v>
      </c>
      <c r="D176" s="9" t="s">
        <v>1639</v>
      </c>
      <c r="E176" s="63" t="s">
        <v>1640</v>
      </c>
      <c r="F176" s="63" t="s">
        <v>890</v>
      </c>
      <c r="G176" s="64">
        <v>462149</v>
      </c>
      <c r="H176" s="64">
        <v>792522</v>
      </c>
      <c r="I176" s="65" t="s">
        <v>384</v>
      </c>
      <c r="J176" s="65"/>
      <c r="K176" s="65"/>
      <c r="L176" s="60">
        <v>1998</v>
      </c>
      <c r="M176" s="9" t="s">
        <v>348</v>
      </c>
      <c r="N176" s="82"/>
      <c r="O176" s="40">
        <v>25076</v>
      </c>
      <c r="P176" s="40">
        <v>22020</v>
      </c>
      <c r="Q176" s="67" t="s">
        <v>340</v>
      </c>
      <c r="R176" s="67"/>
      <c r="S176" s="67"/>
      <c r="T176" s="9" t="s">
        <v>340</v>
      </c>
      <c r="U176" s="9"/>
      <c r="V176" s="68" t="s">
        <v>340</v>
      </c>
      <c r="W176" s="65" t="s">
        <v>340</v>
      </c>
      <c r="X176" s="65" t="s">
        <v>340</v>
      </c>
      <c r="Y176" s="65"/>
      <c r="Z176" s="68"/>
      <c r="AA176" s="69">
        <v>1</v>
      </c>
      <c r="AB176" s="69">
        <v>39.70050077041603</v>
      </c>
      <c r="AC176" s="9">
        <v>2</v>
      </c>
      <c r="AD176" s="69">
        <v>47.866910631741135</v>
      </c>
      <c r="AE176" s="25"/>
      <c r="AF176" s="25"/>
      <c r="AG176" s="25"/>
      <c r="AH176" s="25" t="s">
        <v>340</v>
      </c>
      <c r="AI176" s="20"/>
      <c r="AJ176" s="20"/>
      <c r="AK176" s="20" t="s">
        <v>1501</v>
      </c>
      <c r="AL176" s="20"/>
      <c r="AM176" s="9" t="s">
        <v>340</v>
      </c>
      <c r="AN176" s="9">
        <v>0</v>
      </c>
      <c r="AO176" s="9" t="s">
        <v>340</v>
      </c>
      <c r="AP176" s="9">
        <v>0</v>
      </c>
      <c r="AQ176" s="9">
        <v>0</v>
      </c>
      <c r="AR176" s="80" t="s">
        <v>340</v>
      </c>
      <c r="AS176" s="80" t="s">
        <v>340</v>
      </c>
      <c r="AT176" s="80" t="s">
        <v>340</v>
      </c>
      <c r="AU176" s="80" t="s">
        <v>340</v>
      </c>
      <c r="AV176" s="80" t="s">
        <v>340</v>
      </c>
      <c r="AW176" s="80" t="s">
        <v>340</v>
      </c>
      <c r="AX176" s="80" t="s">
        <v>340</v>
      </c>
      <c r="AY176" s="70">
        <v>39.70050077041603</v>
      </c>
      <c r="AZ176" s="70">
        <v>12.432588597842836</v>
      </c>
      <c r="BA176" s="70">
        <v>0.009630200308166411</v>
      </c>
      <c r="BB176" s="70">
        <v>25.96302003081664</v>
      </c>
      <c r="BC176" s="70">
        <v>17.478813559322035</v>
      </c>
      <c r="BD176" s="70">
        <v>1.6804699537750385</v>
      </c>
      <c r="BE176" s="70">
        <v>2.7349768875192604</v>
      </c>
      <c r="BF176" s="71" t="s">
        <v>340</v>
      </c>
      <c r="BG176" s="71" t="s">
        <v>340</v>
      </c>
      <c r="BH176" s="71" t="s">
        <v>340</v>
      </c>
      <c r="BI176" s="71" t="s">
        <v>340</v>
      </c>
      <c r="BJ176" s="71" t="s">
        <v>340</v>
      </c>
      <c r="BK176" s="71" t="s">
        <v>340</v>
      </c>
      <c r="BL176" s="9">
        <v>5</v>
      </c>
      <c r="BM176" s="9" t="s">
        <v>340</v>
      </c>
      <c r="BN176" s="3" t="s">
        <v>1289</v>
      </c>
      <c r="BO176" s="20" t="s">
        <v>1502</v>
      </c>
      <c r="BP176" s="9"/>
      <c r="BQ176" s="9">
        <v>6</v>
      </c>
      <c r="BR176" s="9">
        <v>5</v>
      </c>
      <c r="BS176" s="9">
        <v>1</v>
      </c>
      <c r="BT176" s="9">
        <v>1</v>
      </c>
      <c r="BU176" s="9">
        <v>2</v>
      </c>
      <c r="BV176" s="9">
        <v>1</v>
      </c>
      <c r="BW176" s="9">
        <v>0</v>
      </c>
      <c r="BX176" s="9">
        <v>26</v>
      </c>
      <c r="BY176" s="9">
        <v>9</v>
      </c>
      <c r="BZ176" s="9">
        <v>9</v>
      </c>
      <c r="CA176" s="9">
        <v>7</v>
      </c>
      <c r="CB176" s="9">
        <v>22</v>
      </c>
      <c r="CC176" s="9" t="s">
        <v>340</v>
      </c>
      <c r="CD176" s="9" t="s">
        <v>340</v>
      </c>
      <c r="CE176" s="9">
        <v>4</v>
      </c>
      <c r="CF176" s="9" t="s">
        <v>340</v>
      </c>
      <c r="CG176" s="9">
        <v>0</v>
      </c>
      <c r="CH176" s="9" t="s">
        <v>340</v>
      </c>
      <c r="CI176" s="9">
        <v>0</v>
      </c>
      <c r="CJ176" s="72">
        <v>10000</v>
      </c>
      <c r="CK176" s="72">
        <v>200</v>
      </c>
      <c r="CL176" s="79">
        <v>0</v>
      </c>
      <c r="CM176" s="22" t="s">
        <v>1509</v>
      </c>
      <c r="CN176" s="9" t="s">
        <v>340</v>
      </c>
      <c r="CO176" s="9"/>
      <c r="CP176" s="73" t="s">
        <v>340</v>
      </c>
      <c r="CQ176" s="74" t="s">
        <v>340</v>
      </c>
      <c r="CR176" s="25"/>
      <c r="CS176" s="25"/>
      <c r="CT176" s="71"/>
      <c r="CU176" s="9" t="s">
        <v>1545</v>
      </c>
      <c r="CV176" s="9"/>
      <c r="CW176" s="9">
        <v>3</v>
      </c>
      <c r="CX176" s="75"/>
      <c r="CY176" s="26" t="s">
        <v>1409</v>
      </c>
      <c r="CZ176" s="71"/>
      <c r="DA176" s="71"/>
      <c r="DB176" s="76"/>
      <c r="DC176" s="9" t="s">
        <v>340</v>
      </c>
      <c r="DD176" s="9" t="s">
        <v>340</v>
      </c>
      <c r="DE176" s="6">
        <v>1998</v>
      </c>
      <c r="DF176" s="5">
        <v>2219.131</v>
      </c>
      <c r="DG176" s="5">
        <v>4600</v>
      </c>
      <c r="DH176" s="5">
        <v>6819.130999999999</v>
      </c>
      <c r="DI176" s="5" t="s">
        <v>340</v>
      </c>
      <c r="DJ176" s="5"/>
      <c r="DK176" s="5"/>
      <c r="DL176" s="5"/>
      <c r="DM176" s="5"/>
      <c r="DN176" s="5">
        <v>240.1</v>
      </c>
      <c r="DO176" s="5"/>
      <c r="DP176" s="5"/>
      <c r="DQ176" s="5"/>
      <c r="DR176" s="5">
        <v>379.5</v>
      </c>
      <c r="DS176" s="5">
        <v>596.9</v>
      </c>
      <c r="DT176" s="5">
        <v>1216.5</v>
      </c>
      <c r="DU176" s="5">
        <v>54</v>
      </c>
      <c r="DV176" s="5"/>
      <c r="DW176" s="5"/>
      <c r="DX176" s="5"/>
      <c r="DY176" s="5"/>
      <c r="DZ176" s="5">
        <v>54</v>
      </c>
      <c r="EA176" s="5">
        <v>108</v>
      </c>
      <c r="EB176" s="5"/>
      <c r="EC176" s="5"/>
      <c r="ED176" s="5"/>
      <c r="EE176" s="5"/>
      <c r="EF176" s="5">
        <v>108</v>
      </c>
      <c r="EG176" s="5">
        <v>8089.630999999999</v>
      </c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77">
        <v>8197.631</v>
      </c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</row>
    <row r="177" spans="1:252" ht="20.25" customHeight="1">
      <c r="A177" s="23" t="s">
        <v>582</v>
      </c>
      <c r="B177" s="9" t="s">
        <v>353</v>
      </c>
      <c r="C177" s="9" t="s">
        <v>234</v>
      </c>
      <c r="D177" s="9" t="s">
        <v>235</v>
      </c>
      <c r="E177" s="63" t="s">
        <v>236</v>
      </c>
      <c r="F177" s="63" t="s">
        <v>1115</v>
      </c>
      <c r="G177" s="64">
        <v>522924</v>
      </c>
      <c r="H177" s="64">
        <v>925816</v>
      </c>
      <c r="I177" s="65" t="s">
        <v>497</v>
      </c>
      <c r="J177" s="65"/>
      <c r="K177" s="65"/>
      <c r="L177" s="6"/>
      <c r="M177" s="9"/>
      <c r="N177" s="66"/>
      <c r="O177" s="40"/>
      <c r="P177" s="40"/>
      <c r="Q177" s="67"/>
      <c r="R177" s="67"/>
      <c r="S177" s="67"/>
      <c r="T177" s="9" t="s">
        <v>340</v>
      </c>
      <c r="U177" s="9"/>
      <c r="V177" s="68"/>
      <c r="W177" s="65"/>
      <c r="X177" s="65"/>
      <c r="Y177" s="65"/>
      <c r="Z177" s="68" t="s">
        <v>340</v>
      </c>
      <c r="AA177" s="69"/>
      <c r="AB177" s="69"/>
      <c r="AC177" s="9">
        <v>0</v>
      </c>
      <c r="AD177" s="69"/>
      <c r="AE177" s="24"/>
      <c r="AF177" s="25"/>
      <c r="AG177" s="25"/>
      <c r="AH177" s="25"/>
      <c r="AI177" s="20"/>
      <c r="AJ177" s="20"/>
      <c r="AK177" s="20"/>
      <c r="AL177" s="20"/>
      <c r="AM177" s="9" t="s">
        <v>340</v>
      </c>
      <c r="AN177" s="9">
        <v>0</v>
      </c>
      <c r="AO177" s="9" t="s">
        <v>340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70">
        <v>0</v>
      </c>
      <c r="AZ177" s="70">
        <v>0</v>
      </c>
      <c r="BA177" s="70">
        <v>0</v>
      </c>
      <c r="BB177" s="70">
        <v>0</v>
      </c>
      <c r="BC177" s="70">
        <v>0</v>
      </c>
      <c r="BD177" s="70">
        <v>0</v>
      </c>
      <c r="BE177" s="70">
        <v>0</v>
      </c>
      <c r="BF177" s="71"/>
      <c r="BG177" s="71"/>
      <c r="BH177" s="71"/>
      <c r="BI177" s="71"/>
      <c r="BJ177" s="71"/>
      <c r="BK177" s="71"/>
      <c r="BL177" s="9">
        <v>13</v>
      </c>
      <c r="BM177" s="9"/>
      <c r="BN177" s="3" t="s">
        <v>1290</v>
      </c>
      <c r="BO177" s="20" t="s">
        <v>1501</v>
      </c>
      <c r="BP177" s="9"/>
      <c r="BQ177" s="9">
        <v>13</v>
      </c>
      <c r="BR177" s="9">
        <v>13</v>
      </c>
      <c r="BS177" s="9">
        <v>0</v>
      </c>
      <c r="BT177" s="9">
        <v>0</v>
      </c>
      <c r="BU177" s="9">
        <v>1</v>
      </c>
      <c r="BV177" s="9">
        <v>0</v>
      </c>
      <c r="BW177" s="9">
        <v>0</v>
      </c>
      <c r="BX177" s="9">
        <v>11</v>
      </c>
      <c r="BY177" s="9">
        <v>10</v>
      </c>
      <c r="BZ177" s="9">
        <v>8</v>
      </c>
      <c r="CA177" s="9">
        <v>6</v>
      </c>
      <c r="CB177" s="9">
        <v>31</v>
      </c>
      <c r="CC177" s="9">
        <v>0</v>
      </c>
      <c r="CD177" s="9">
        <v>0</v>
      </c>
      <c r="CE177" s="9">
        <v>1</v>
      </c>
      <c r="CF177" s="9">
        <v>0</v>
      </c>
      <c r="CG177" s="9" t="s">
        <v>340</v>
      </c>
      <c r="CH177" s="9">
        <v>0</v>
      </c>
      <c r="CI177" s="9">
        <v>0</v>
      </c>
      <c r="CJ177" s="72">
        <v>3500</v>
      </c>
      <c r="CK177" s="72">
        <v>100</v>
      </c>
      <c r="CL177" s="24" t="s">
        <v>728</v>
      </c>
      <c r="CM177" s="21" t="s">
        <v>1685</v>
      </c>
      <c r="CN177" s="9"/>
      <c r="CO177" s="9"/>
      <c r="CP177" s="73"/>
      <c r="CQ177" s="74" t="s">
        <v>340</v>
      </c>
      <c r="CR177" s="25"/>
      <c r="CS177" s="25"/>
      <c r="CT177" s="71"/>
      <c r="CU177" s="9" t="s">
        <v>348</v>
      </c>
      <c r="CV177" s="9">
        <v>1</v>
      </c>
      <c r="CW177" s="9">
        <v>4</v>
      </c>
      <c r="CX177" s="75" t="s">
        <v>728</v>
      </c>
      <c r="CY177" s="26"/>
      <c r="CZ177" s="71"/>
      <c r="DA177" s="71"/>
      <c r="DB177" s="76"/>
      <c r="DC177" s="9"/>
      <c r="DD177" s="9" t="s">
        <v>340</v>
      </c>
      <c r="DE177" s="6"/>
      <c r="DF177" s="5"/>
      <c r="DG177" s="5"/>
      <c r="DH177" s="5"/>
      <c r="DI177" s="5" t="s">
        <v>340</v>
      </c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77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</row>
    <row r="178" spans="1:252" ht="25.5" customHeight="1">
      <c r="A178" s="23" t="s">
        <v>581</v>
      </c>
      <c r="B178" s="9" t="s">
        <v>353</v>
      </c>
      <c r="C178" s="9" t="s">
        <v>1772</v>
      </c>
      <c r="D178" s="9" t="s">
        <v>134</v>
      </c>
      <c r="E178" s="63" t="s">
        <v>1882</v>
      </c>
      <c r="F178" s="63" t="s">
        <v>1025</v>
      </c>
      <c r="G178" s="64">
        <v>513928</v>
      </c>
      <c r="H178" s="64">
        <v>855403</v>
      </c>
      <c r="I178" s="65" t="s">
        <v>497</v>
      </c>
      <c r="J178" s="65"/>
      <c r="K178" s="65"/>
      <c r="L178" s="6"/>
      <c r="M178" s="9" t="s">
        <v>344</v>
      </c>
      <c r="N178" s="66"/>
      <c r="O178" s="40"/>
      <c r="P178" s="40">
        <f>13</f>
        <v>13</v>
      </c>
      <c r="Q178" s="67"/>
      <c r="R178" s="67"/>
      <c r="S178" s="67"/>
      <c r="T178" s="65" t="s">
        <v>340</v>
      </c>
      <c r="U178" s="65"/>
      <c r="V178" s="68"/>
      <c r="W178" s="65"/>
      <c r="X178" s="65"/>
      <c r="Y178" s="65"/>
      <c r="Z178" s="68" t="s">
        <v>340</v>
      </c>
      <c r="AA178" s="69">
        <v>1</v>
      </c>
      <c r="AB178" s="69">
        <v>90</v>
      </c>
      <c r="AC178" s="9">
        <v>1</v>
      </c>
      <c r="AD178" s="69">
        <v>10</v>
      </c>
      <c r="AE178" s="79"/>
      <c r="AF178" s="79"/>
      <c r="AG178" s="79"/>
      <c r="AH178" s="79"/>
      <c r="AI178" s="20"/>
      <c r="AJ178" s="20"/>
      <c r="AK178" s="20"/>
      <c r="AL178" s="20" t="s">
        <v>1502</v>
      </c>
      <c r="AM178" s="9" t="s">
        <v>340</v>
      </c>
      <c r="AN178" s="9">
        <v>0</v>
      </c>
      <c r="AO178" s="9" t="s">
        <v>340</v>
      </c>
      <c r="AP178" s="9">
        <v>0</v>
      </c>
      <c r="AQ178" s="9">
        <v>0</v>
      </c>
      <c r="AR178" s="80" t="s">
        <v>340</v>
      </c>
      <c r="AS178" s="80">
        <v>0</v>
      </c>
      <c r="AT178" s="80">
        <v>0</v>
      </c>
      <c r="AU178" s="80">
        <v>0</v>
      </c>
      <c r="AV178" s="80" t="s">
        <v>340</v>
      </c>
      <c r="AW178" s="80">
        <v>0</v>
      </c>
      <c r="AX178" s="80">
        <v>0</v>
      </c>
      <c r="AY178" s="70">
        <v>90</v>
      </c>
      <c r="AZ178" s="70">
        <v>0</v>
      </c>
      <c r="BA178" s="70">
        <v>0</v>
      </c>
      <c r="BB178" s="70">
        <v>0</v>
      </c>
      <c r="BC178" s="70">
        <v>10</v>
      </c>
      <c r="BD178" s="70">
        <v>0</v>
      </c>
      <c r="BE178" s="70">
        <v>0</v>
      </c>
      <c r="BF178" s="71"/>
      <c r="BG178" s="71"/>
      <c r="BH178" s="71"/>
      <c r="BI178" s="71"/>
      <c r="BJ178" s="71"/>
      <c r="BK178" s="71" t="s">
        <v>340</v>
      </c>
      <c r="BL178" s="9">
        <v>3</v>
      </c>
      <c r="BM178" s="9"/>
      <c r="BO178" s="20"/>
      <c r="BP178" s="9"/>
      <c r="BQ178" s="9">
        <v>3</v>
      </c>
      <c r="BR178" s="9">
        <v>3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20</v>
      </c>
      <c r="BY178" s="9">
        <v>22</v>
      </c>
      <c r="BZ178" s="9">
        <v>9</v>
      </c>
      <c r="CA178" s="9">
        <v>15</v>
      </c>
      <c r="CB178" s="9">
        <v>10</v>
      </c>
      <c r="CC178" s="9">
        <v>0</v>
      </c>
      <c r="CD178" s="9">
        <v>0</v>
      </c>
      <c r="CE178" s="9">
        <v>1</v>
      </c>
      <c r="CF178" s="9">
        <v>0</v>
      </c>
      <c r="CG178" s="9" t="s">
        <v>340</v>
      </c>
      <c r="CH178" s="9">
        <v>0</v>
      </c>
      <c r="CI178" s="9">
        <v>0</v>
      </c>
      <c r="CJ178" s="72">
        <v>3500</v>
      </c>
      <c r="CK178" s="72">
        <v>98</v>
      </c>
      <c r="CL178" s="79">
        <v>0</v>
      </c>
      <c r="CM178" s="22" t="s">
        <v>1685</v>
      </c>
      <c r="CN178" s="9"/>
      <c r="CO178" s="9"/>
      <c r="CP178" s="73"/>
      <c r="CQ178" s="74" t="s">
        <v>340</v>
      </c>
      <c r="CR178" s="25"/>
      <c r="CS178" s="25"/>
      <c r="CT178" s="71"/>
      <c r="CU178" s="9" t="s">
        <v>348</v>
      </c>
      <c r="CV178" s="9"/>
      <c r="CW178" s="9">
        <v>4</v>
      </c>
      <c r="CX178" s="72"/>
      <c r="CY178" s="26" t="s">
        <v>1410</v>
      </c>
      <c r="CZ178" s="71"/>
      <c r="DA178" s="71"/>
      <c r="DB178" s="76"/>
      <c r="DC178" s="9"/>
      <c r="DD178" s="9" t="s">
        <v>340</v>
      </c>
      <c r="DE178" s="6"/>
      <c r="DF178" s="5"/>
      <c r="DG178" s="5"/>
      <c r="DH178" s="5"/>
      <c r="DI178" s="5" t="s">
        <v>340</v>
      </c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77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</row>
    <row r="179" spans="1:252" ht="12.75">
      <c r="A179" s="23" t="s">
        <v>579</v>
      </c>
      <c r="B179" s="9" t="s">
        <v>353</v>
      </c>
      <c r="C179" s="9"/>
      <c r="D179" s="9"/>
      <c r="E179" s="63" t="s">
        <v>1116</v>
      </c>
      <c r="F179" s="63" t="s">
        <v>1116</v>
      </c>
      <c r="G179" s="64">
        <v>443657</v>
      </c>
      <c r="H179" s="64">
        <v>792002</v>
      </c>
      <c r="I179" s="65" t="s">
        <v>497</v>
      </c>
      <c r="J179" s="65"/>
      <c r="K179" s="65"/>
      <c r="L179" s="6"/>
      <c r="M179" s="9" t="s">
        <v>348</v>
      </c>
      <c r="N179" s="66"/>
      <c r="O179" s="40"/>
      <c r="P179" s="40"/>
      <c r="Q179" s="67"/>
      <c r="R179" s="67"/>
      <c r="S179" s="67"/>
      <c r="T179" s="9"/>
      <c r="U179" s="9"/>
      <c r="V179" s="68"/>
      <c r="W179" s="65"/>
      <c r="X179" s="65"/>
      <c r="Y179" s="65"/>
      <c r="Z179" s="68" t="s">
        <v>340</v>
      </c>
      <c r="AA179" s="85"/>
      <c r="AB179" s="69"/>
      <c r="AC179" s="9">
        <v>0</v>
      </c>
      <c r="AD179" s="69"/>
      <c r="AE179" s="24"/>
      <c r="AF179" s="83"/>
      <c r="AG179" s="74"/>
      <c r="AH179" s="74"/>
      <c r="AI179" s="20"/>
      <c r="AJ179" s="20"/>
      <c r="AK179" s="20"/>
      <c r="AL179" s="20"/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70">
        <v>0</v>
      </c>
      <c r="AZ179" s="70">
        <v>0</v>
      </c>
      <c r="BA179" s="70">
        <v>0</v>
      </c>
      <c r="BB179" s="70">
        <v>0</v>
      </c>
      <c r="BC179" s="70">
        <v>0</v>
      </c>
      <c r="BD179" s="70">
        <v>0</v>
      </c>
      <c r="BE179" s="70">
        <v>0</v>
      </c>
      <c r="BF179" s="71"/>
      <c r="BG179" s="71"/>
      <c r="BH179" s="71"/>
      <c r="BI179" s="71"/>
      <c r="BJ179" s="71"/>
      <c r="BK179" s="71"/>
      <c r="BL179" s="84"/>
      <c r="BM179" s="9" t="s">
        <v>340</v>
      </c>
      <c r="BN179" s="3" t="s">
        <v>1292</v>
      </c>
      <c r="BO179" s="20" t="s">
        <v>1501</v>
      </c>
      <c r="BP179" s="9"/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 t="s">
        <v>340</v>
      </c>
      <c r="CD179" s="9" t="s">
        <v>340</v>
      </c>
      <c r="CE179" s="9">
        <v>1</v>
      </c>
      <c r="CF179" s="9" t="s">
        <v>340</v>
      </c>
      <c r="CG179" s="9">
        <v>0</v>
      </c>
      <c r="CH179" s="9">
        <v>0</v>
      </c>
      <c r="CI179" s="9">
        <v>0</v>
      </c>
      <c r="CJ179" s="72">
        <v>2650</v>
      </c>
      <c r="CK179" s="72">
        <v>55</v>
      </c>
      <c r="CL179" s="24">
        <v>0</v>
      </c>
      <c r="CM179" s="21" t="s">
        <v>1774</v>
      </c>
      <c r="CN179" s="9"/>
      <c r="CO179" s="9"/>
      <c r="CP179" s="73"/>
      <c r="CQ179" s="74" t="s">
        <v>340</v>
      </c>
      <c r="CR179" s="25"/>
      <c r="CS179" s="25"/>
      <c r="CT179" s="71" t="s">
        <v>340</v>
      </c>
      <c r="CU179" s="9">
        <v>0</v>
      </c>
      <c r="CV179" s="9">
        <v>4</v>
      </c>
      <c r="CW179" s="9">
        <v>5</v>
      </c>
      <c r="CX179" s="75"/>
      <c r="CY179" s="26"/>
      <c r="CZ179" s="71"/>
      <c r="DA179" s="71"/>
      <c r="DB179" s="76"/>
      <c r="DC179" s="9"/>
      <c r="DD179" s="9"/>
      <c r="DE179" s="6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77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</row>
    <row r="180" spans="1:252" ht="38.25">
      <c r="A180" s="23" t="s">
        <v>478</v>
      </c>
      <c r="B180" s="9" t="s">
        <v>353</v>
      </c>
      <c r="C180" s="9" t="s">
        <v>1749</v>
      </c>
      <c r="D180" s="9" t="s">
        <v>1750</v>
      </c>
      <c r="E180" s="63" t="s">
        <v>993</v>
      </c>
      <c r="F180" s="63" t="s">
        <v>993</v>
      </c>
      <c r="G180" s="64">
        <v>435522</v>
      </c>
      <c r="H180" s="64">
        <v>785342</v>
      </c>
      <c r="I180" s="65" t="s">
        <v>348</v>
      </c>
      <c r="J180" s="65"/>
      <c r="K180" s="65"/>
      <c r="L180" s="60">
        <v>1997</v>
      </c>
      <c r="M180" s="9" t="s">
        <v>348</v>
      </c>
      <c r="N180" s="66"/>
      <c r="O180" s="40">
        <v>35564</v>
      </c>
      <c r="P180" s="40">
        <v>31228</v>
      </c>
      <c r="Q180" s="67" t="s">
        <v>340</v>
      </c>
      <c r="R180" s="67"/>
      <c r="S180" s="67"/>
      <c r="T180" s="9"/>
      <c r="U180" s="9"/>
      <c r="V180" s="68"/>
      <c r="W180" s="65" t="s">
        <v>340</v>
      </c>
      <c r="X180" s="65"/>
      <c r="Y180" s="65"/>
      <c r="Z180" s="68"/>
      <c r="AA180" s="85">
        <v>4</v>
      </c>
      <c r="AB180" s="69">
        <v>63.09515208438696</v>
      </c>
      <c r="AC180" s="9">
        <v>2</v>
      </c>
      <c r="AD180" s="69">
        <v>89.52749078823784</v>
      </c>
      <c r="AE180" s="24">
        <v>3</v>
      </c>
      <c r="AF180" s="83"/>
      <c r="AG180" s="74"/>
      <c r="AH180" s="74"/>
      <c r="AI180" s="20" t="s">
        <v>1502</v>
      </c>
      <c r="AJ180" s="20"/>
      <c r="AK180" s="20"/>
      <c r="AL180" s="20"/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 t="s">
        <v>340</v>
      </c>
      <c r="AS180" s="9" t="s">
        <v>340</v>
      </c>
      <c r="AT180" s="9" t="s">
        <v>340</v>
      </c>
      <c r="AU180" s="9" t="s">
        <v>340</v>
      </c>
      <c r="AV180" s="9" t="s">
        <v>340</v>
      </c>
      <c r="AW180" s="9" t="s">
        <v>340</v>
      </c>
      <c r="AX180" s="9" t="s">
        <v>340</v>
      </c>
      <c r="AY180" s="70">
        <v>4.522794595766202</v>
      </c>
      <c r="AZ180" s="70">
        <v>5.949714615995954</v>
      </c>
      <c r="BA180" s="70">
        <v>0.007224911494834188</v>
      </c>
      <c r="BB180" s="70">
        <v>63.09515208438696</v>
      </c>
      <c r="BC180" s="70">
        <v>26.29145292970161</v>
      </c>
      <c r="BD180" s="70">
        <v>0.08308648219059316</v>
      </c>
      <c r="BE180" s="70">
        <v>0.050574380463839316</v>
      </c>
      <c r="BF180" s="71" t="s">
        <v>340</v>
      </c>
      <c r="BG180" s="71" t="s">
        <v>340</v>
      </c>
      <c r="BH180" s="71" t="s">
        <v>340</v>
      </c>
      <c r="BI180" s="71" t="s">
        <v>340</v>
      </c>
      <c r="BJ180" s="71"/>
      <c r="BK180" s="71" t="s">
        <v>340</v>
      </c>
      <c r="BL180" s="84">
        <v>11</v>
      </c>
      <c r="BM180" s="9" t="s">
        <v>340</v>
      </c>
      <c r="BN180" s="3" t="s">
        <v>1293</v>
      </c>
      <c r="BO180" s="20" t="s">
        <v>1501</v>
      </c>
      <c r="BP180" s="9"/>
      <c r="BQ180" s="9">
        <v>13</v>
      </c>
      <c r="BR180" s="9">
        <v>11</v>
      </c>
      <c r="BS180" s="9">
        <v>1</v>
      </c>
      <c r="BT180" s="9">
        <v>2</v>
      </c>
      <c r="BU180" s="9">
        <v>2</v>
      </c>
      <c r="BV180" s="9">
        <v>2</v>
      </c>
      <c r="BW180" s="9">
        <v>0</v>
      </c>
      <c r="BX180" s="9">
        <v>16</v>
      </c>
      <c r="BY180" s="9">
        <v>5</v>
      </c>
      <c r="BZ180" s="9">
        <v>6</v>
      </c>
      <c r="CA180" s="9">
        <v>9</v>
      </c>
      <c r="CB180" s="9">
        <v>30</v>
      </c>
      <c r="CC180" s="9" t="s">
        <v>340</v>
      </c>
      <c r="CD180" s="9" t="s">
        <v>340</v>
      </c>
      <c r="CE180" s="9">
        <v>2</v>
      </c>
      <c r="CF180" s="9" t="s">
        <v>340</v>
      </c>
      <c r="CG180" s="9">
        <v>0</v>
      </c>
      <c r="CH180" s="9">
        <v>0</v>
      </c>
      <c r="CI180" s="9">
        <v>0</v>
      </c>
      <c r="CJ180" s="72">
        <v>4000</v>
      </c>
      <c r="CK180" s="72">
        <v>100</v>
      </c>
      <c r="CL180" s="24" t="s">
        <v>1751</v>
      </c>
      <c r="CM180" s="21" t="s">
        <v>1579</v>
      </c>
      <c r="CN180" s="9" t="s">
        <v>340</v>
      </c>
      <c r="CO180" s="9"/>
      <c r="CP180" s="73"/>
      <c r="CQ180" s="74" t="s">
        <v>340</v>
      </c>
      <c r="CR180" s="25"/>
      <c r="CS180" s="25"/>
      <c r="CT180" s="71"/>
      <c r="CU180" s="9" t="s">
        <v>1545</v>
      </c>
      <c r="CV180" s="9">
        <v>3</v>
      </c>
      <c r="CW180" s="9">
        <v>3</v>
      </c>
      <c r="CX180" s="75" t="s">
        <v>806</v>
      </c>
      <c r="CY180" s="26" t="s">
        <v>1411</v>
      </c>
      <c r="CZ180" s="71"/>
      <c r="DA180" s="71"/>
      <c r="DB180" s="76"/>
      <c r="DC180" s="9"/>
      <c r="DD180" s="9"/>
      <c r="DE180" s="6">
        <v>1997</v>
      </c>
      <c r="DF180" s="5">
        <v>50</v>
      </c>
      <c r="DG180" s="5"/>
      <c r="DH180" s="5">
        <v>50</v>
      </c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>
        <v>50</v>
      </c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77">
        <v>5</v>
      </c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</row>
    <row r="181" spans="1:252" ht="25.5">
      <c r="A181" s="23" t="s">
        <v>364</v>
      </c>
      <c r="B181" s="9" t="s">
        <v>353</v>
      </c>
      <c r="C181" s="9" t="s">
        <v>1529</v>
      </c>
      <c r="D181" s="9" t="s">
        <v>1530</v>
      </c>
      <c r="E181" s="63" t="s">
        <v>862</v>
      </c>
      <c r="F181" s="63" t="s">
        <v>1531</v>
      </c>
      <c r="G181" s="64">
        <v>451921</v>
      </c>
      <c r="H181" s="64">
        <v>754009</v>
      </c>
      <c r="I181" s="65" t="s">
        <v>347</v>
      </c>
      <c r="J181" s="65" t="s">
        <v>340</v>
      </c>
      <c r="K181" s="65">
        <v>1</v>
      </c>
      <c r="L181" s="6"/>
      <c r="M181" s="9" t="s">
        <v>348</v>
      </c>
      <c r="N181" s="66">
        <v>3124396</v>
      </c>
      <c r="O181" s="40">
        <v>33870</v>
      </c>
      <c r="P181" s="40">
        <v>122400</v>
      </c>
      <c r="Q181" s="67" t="s">
        <v>340</v>
      </c>
      <c r="R181" s="67">
        <v>2</v>
      </c>
      <c r="S181" s="67">
        <v>5</v>
      </c>
      <c r="T181" s="9" t="s">
        <v>340</v>
      </c>
      <c r="U181" s="9" t="s">
        <v>340</v>
      </c>
      <c r="V181" s="68" t="s">
        <v>340</v>
      </c>
      <c r="W181" s="65"/>
      <c r="X181" s="65" t="s">
        <v>340</v>
      </c>
      <c r="Y181" s="65" t="s">
        <v>340</v>
      </c>
      <c r="Z181" s="68"/>
      <c r="AA181" s="69">
        <v>1</v>
      </c>
      <c r="AB181" s="69">
        <v>60.48207547169812</v>
      </c>
      <c r="AC181" s="9">
        <v>2</v>
      </c>
      <c r="AD181" s="69">
        <v>34.0188679245283</v>
      </c>
      <c r="AE181" s="24">
        <v>2</v>
      </c>
      <c r="AF181" s="25"/>
      <c r="AG181" s="25"/>
      <c r="AH181" s="25"/>
      <c r="AI181" s="20"/>
      <c r="AJ181" s="20"/>
      <c r="AK181" s="20" t="s">
        <v>1501</v>
      </c>
      <c r="AL181" s="20"/>
      <c r="AM181" s="9" t="s">
        <v>340</v>
      </c>
      <c r="AN181" s="9" t="s">
        <v>340</v>
      </c>
      <c r="AO181" s="9" t="s">
        <v>340</v>
      </c>
      <c r="AP181" s="9" t="s">
        <v>340</v>
      </c>
      <c r="AQ181" s="9" t="s">
        <v>340</v>
      </c>
      <c r="AR181" s="9" t="s">
        <v>340</v>
      </c>
      <c r="AS181" s="9" t="s">
        <v>340</v>
      </c>
      <c r="AT181" s="9" t="s">
        <v>340</v>
      </c>
      <c r="AU181" s="9" t="s">
        <v>340</v>
      </c>
      <c r="AV181" s="9" t="s">
        <v>340</v>
      </c>
      <c r="AW181" s="9" t="s">
        <v>340</v>
      </c>
      <c r="AX181" s="9" t="s">
        <v>340</v>
      </c>
      <c r="AY181" s="70">
        <v>60.48207547169812</v>
      </c>
      <c r="AZ181" s="70">
        <v>5.499056603773584</v>
      </c>
      <c r="BA181" s="70">
        <v>0.01981132075471698</v>
      </c>
      <c r="BB181" s="70">
        <v>19.919811320754715</v>
      </c>
      <c r="BC181" s="70">
        <v>5.8226415094339625</v>
      </c>
      <c r="BD181" s="70">
        <v>5.216037735849056</v>
      </c>
      <c r="BE181" s="70">
        <v>3.0405660377358488</v>
      </c>
      <c r="BF181" s="71" t="s">
        <v>340</v>
      </c>
      <c r="BG181" s="71" t="s">
        <v>340</v>
      </c>
      <c r="BH181" s="71" t="s">
        <v>340</v>
      </c>
      <c r="BI181" s="71" t="s">
        <v>340</v>
      </c>
      <c r="BJ181" s="71" t="s">
        <v>340</v>
      </c>
      <c r="BK181" s="71" t="s">
        <v>340</v>
      </c>
      <c r="BL181" s="9">
        <v>3</v>
      </c>
      <c r="BM181" s="9" t="s">
        <v>340</v>
      </c>
      <c r="BN181" s="3" t="s">
        <v>1177</v>
      </c>
      <c r="BO181" s="20" t="s">
        <v>1501</v>
      </c>
      <c r="BP181" s="9"/>
      <c r="BQ181" s="9">
        <v>5</v>
      </c>
      <c r="BR181" s="9">
        <v>3</v>
      </c>
      <c r="BS181" s="9">
        <v>1</v>
      </c>
      <c r="BT181" s="9">
        <v>0</v>
      </c>
      <c r="BU181" s="9">
        <v>0</v>
      </c>
      <c r="BV181" s="9">
        <v>1</v>
      </c>
      <c r="BW181" s="9">
        <v>0</v>
      </c>
      <c r="BX181" s="9">
        <v>12</v>
      </c>
      <c r="BY181" s="9">
        <v>14</v>
      </c>
      <c r="BZ181" s="9">
        <v>9</v>
      </c>
      <c r="CA181" s="9">
        <v>6</v>
      </c>
      <c r="CB181" s="9">
        <v>33</v>
      </c>
      <c r="CC181" s="9" t="s">
        <v>340</v>
      </c>
      <c r="CD181" s="9" t="s">
        <v>340</v>
      </c>
      <c r="CE181" s="9">
        <v>3</v>
      </c>
      <c r="CF181" s="9" t="s">
        <v>340</v>
      </c>
      <c r="CG181" s="9">
        <v>0</v>
      </c>
      <c r="CH181" s="9">
        <v>0</v>
      </c>
      <c r="CI181" s="9">
        <v>0</v>
      </c>
      <c r="CJ181" s="72">
        <v>10000</v>
      </c>
      <c r="CK181" s="72">
        <v>200</v>
      </c>
      <c r="CL181" s="24" t="s">
        <v>726</v>
      </c>
      <c r="CM181" s="21" t="s">
        <v>1509</v>
      </c>
      <c r="CN181" s="9" t="s">
        <v>340</v>
      </c>
      <c r="CO181" s="9"/>
      <c r="CP181" s="73"/>
      <c r="CQ181" s="74" t="s">
        <v>340</v>
      </c>
      <c r="CR181" s="25"/>
      <c r="CS181" s="25"/>
      <c r="CT181" s="71"/>
      <c r="CU181" s="9" t="s">
        <v>1499</v>
      </c>
      <c r="CV181" s="9">
        <v>1</v>
      </c>
      <c r="CW181" s="9">
        <v>1</v>
      </c>
      <c r="CX181" s="75" t="s">
        <v>726</v>
      </c>
      <c r="CY181" s="26" t="s">
        <v>1363</v>
      </c>
      <c r="CZ181" s="71"/>
      <c r="DA181" s="71"/>
      <c r="DB181" s="76">
        <v>15</v>
      </c>
      <c r="DC181" s="9"/>
      <c r="DD181" s="9" t="s">
        <v>340</v>
      </c>
      <c r="DE181" s="6"/>
      <c r="DF181" s="5"/>
      <c r="DG181" s="5"/>
      <c r="DH181" s="5"/>
      <c r="DI181" s="5" t="s">
        <v>340</v>
      </c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77"/>
      <c r="FE181" s="26"/>
      <c r="FF181" s="26"/>
      <c r="FG181" s="26"/>
      <c r="FH181" s="26"/>
      <c r="FI181" s="26"/>
      <c r="FJ181" s="26"/>
      <c r="FK181" s="26"/>
      <c r="FL181" s="26"/>
      <c r="FM181" s="26"/>
      <c r="FN181" s="26"/>
      <c r="FO181" s="26"/>
      <c r="FP181" s="26"/>
      <c r="FQ181" s="26"/>
      <c r="FR181" s="26"/>
      <c r="FS181" s="26"/>
      <c r="FT181" s="26"/>
      <c r="FU181" s="26"/>
      <c r="FV181" s="26"/>
      <c r="FW181" s="26"/>
      <c r="FX181" s="26"/>
      <c r="FY181" s="26"/>
      <c r="FZ181" s="26"/>
      <c r="GA181" s="26"/>
      <c r="GB181" s="26"/>
      <c r="GC181" s="26"/>
      <c r="GD181" s="26"/>
      <c r="GE181" s="26"/>
      <c r="GF181" s="26"/>
      <c r="GG181" s="26"/>
      <c r="GH181" s="26"/>
      <c r="GI181" s="26"/>
      <c r="GJ181" s="26"/>
      <c r="GK181" s="26"/>
      <c r="GL181" s="26"/>
      <c r="GM181" s="26"/>
      <c r="GN181" s="26"/>
      <c r="GO181" s="26"/>
      <c r="GP181" s="26"/>
      <c r="GQ181" s="26"/>
      <c r="GR181" s="26"/>
      <c r="GS181" s="26"/>
      <c r="GT181" s="26"/>
      <c r="GU181" s="26"/>
      <c r="GV181" s="26"/>
      <c r="GW181" s="26"/>
      <c r="GX181" s="26"/>
      <c r="GY181" s="26"/>
      <c r="GZ181" s="26"/>
      <c r="HA181" s="26"/>
      <c r="HB181" s="26"/>
      <c r="HC181" s="26"/>
      <c r="HD181" s="26"/>
      <c r="HE181" s="26"/>
      <c r="HF181" s="26"/>
      <c r="HG181" s="26"/>
      <c r="HH181" s="26"/>
      <c r="HI181" s="26"/>
      <c r="HJ181" s="26"/>
      <c r="HK181" s="26"/>
      <c r="HL181" s="26"/>
      <c r="HM181" s="26"/>
      <c r="HN181" s="26"/>
      <c r="HO181" s="26"/>
      <c r="HP181" s="26"/>
      <c r="HQ181" s="26"/>
      <c r="HR181" s="26"/>
      <c r="HS181" s="26"/>
      <c r="HT181" s="26"/>
      <c r="HU181" s="26"/>
      <c r="HV181" s="26"/>
      <c r="HW181" s="26"/>
      <c r="HX181" s="26"/>
      <c r="HY181" s="26"/>
      <c r="HZ181" s="26"/>
      <c r="IA181" s="26"/>
      <c r="IB181" s="26"/>
      <c r="IC181" s="26"/>
      <c r="ID181" s="26"/>
      <c r="IE181" s="26"/>
      <c r="IF181" s="26"/>
      <c r="IG181" s="26"/>
      <c r="IH181" s="26"/>
      <c r="II181" s="26"/>
      <c r="IJ181" s="26"/>
      <c r="IK181" s="26"/>
      <c r="IL181" s="26"/>
      <c r="IM181" s="26"/>
      <c r="IN181" s="26"/>
      <c r="IO181" s="26"/>
      <c r="IP181" s="26"/>
      <c r="IQ181" s="26"/>
      <c r="IR181" s="26"/>
    </row>
    <row r="182" spans="1:252" ht="25.5">
      <c r="A182" s="23" t="s">
        <v>577</v>
      </c>
      <c r="B182" s="9" t="s">
        <v>353</v>
      </c>
      <c r="C182" s="9" t="s">
        <v>1772</v>
      </c>
      <c r="D182" s="9" t="s">
        <v>2039</v>
      </c>
      <c r="E182" s="63" t="s">
        <v>2040</v>
      </c>
      <c r="F182" s="63" t="s">
        <v>1117</v>
      </c>
      <c r="G182" s="64">
        <v>452738</v>
      </c>
      <c r="H182" s="64">
        <v>753846</v>
      </c>
      <c r="I182" s="65" t="s">
        <v>497</v>
      </c>
      <c r="J182" s="65"/>
      <c r="K182" s="65"/>
      <c r="L182" s="6"/>
      <c r="M182" s="9" t="s">
        <v>348</v>
      </c>
      <c r="N182" s="82"/>
      <c r="O182" s="40"/>
      <c r="P182" s="40">
        <v>23</v>
      </c>
      <c r="Q182" s="67" t="s">
        <v>340</v>
      </c>
      <c r="R182" s="67"/>
      <c r="S182" s="67"/>
      <c r="T182" s="9"/>
      <c r="U182" s="9"/>
      <c r="V182" s="68"/>
      <c r="W182" s="65"/>
      <c r="X182" s="65"/>
      <c r="Y182" s="65"/>
      <c r="Z182" s="68" t="s">
        <v>340</v>
      </c>
      <c r="AA182" s="69">
        <v>5</v>
      </c>
      <c r="AB182" s="69">
        <v>90.9090909090909</v>
      </c>
      <c r="AC182" s="9">
        <v>2</v>
      </c>
      <c r="AD182" s="69">
        <v>100</v>
      </c>
      <c r="AE182" s="25">
        <v>1</v>
      </c>
      <c r="AF182" s="25"/>
      <c r="AG182" s="25"/>
      <c r="AH182" s="25"/>
      <c r="AI182" s="20"/>
      <c r="AJ182" s="20"/>
      <c r="AK182" s="20"/>
      <c r="AL182" s="20"/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80">
        <v>0</v>
      </c>
      <c r="AS182" s="80">
        <v>0</v>
      </c>
      <c r="AT182" s="80">
        <v>0</v>
      </c>
      <c r="AU182" s="80" t="s">
        <v>340</v>
      </c>
      <c r="AV182" s="80" t="s">
        <v>340</v>
      </c>
      <c r="AW182" s="80">
        <v>0</v>
      </c>
      <c r="AX182" s="80">
        <v>0</v>
      </c>
      <c r="AY182" s="70">
        <v>0</v>
      </c>
      <c r="AZ182" s="70">
        <v>0</v>
      </c>
      <c r="BA182" s="70">
        <v>0</v>
      </c>
      <c r="BB182" s="70">
        <v>9.090909090909092</v>
      </c>
      <c r="BC182" s="70">
        <v>90.9090909090909</v>
      </c>
      <c r="BD182" s="70">
        <v>0</v>
      </c>
      <c r="BE182" s="70">
        <v>0</v>
      </c>
      <c r="BF182" s="71" t="s">
        <v>340</v>
      </c>
      <c r="BG182" s="71"/>
      <c r="BH182" s="71"/>
      <c r="BI182" s="71"/>
      <c r="BJ182" s="71"/>
      <c r="BK182" s="71"/>
      <c r="BL182" s="9"/>
      <c r="BM182" s="9" t="s">
        <v>340</v>
      </c>
      <c r="BN182" s="3" t="s">
        <v>1177</v>
      </c>
      <c r="BO182" s="20" t="s">
        <v>1501</v>
      </c>
      <c r="BP182" s="9"/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 t="s">
        <v>340</v>
      </c>
      <c r="CD182" s="9" t="s">
        <v>340</v>
      </c>
      <c r="CE182" s="9">
        <v>1</v>
      </c>
      <c r="CF182" s="9" t="s">
        <v>340</v>
      </c>
      <c r="CG182" s="9">
        <v>0</v>
      </c>
      <c r="CH182" s="9">
        <v>0</v>
      </c>
      <c r="CI182" s="9">
        <v>0</v>
      </c>
      <c r="CJ182" s="72">
        <v>3300</v>
      </c>
      <c r="CK182" s="72">
        <v>100</v>
      </c>
      <c r="CL182" s="79" t="s">
        <v>752</v>
      </c>
      <c r="CM182" s="22" t="s">
        <v>1685</v>
      </c>
      <c r="CN182" s="9"/>
      <c r="CO182" s="9"/>
      <c r="CP182" s="73"/>
      <c r="CQ182" s="74" t="s">
        <v>340</v>
      </c>
      <c r="CR182" s="25"/>
      <c r="CS182" s="25"/>
      <c r="CT182" s="71"/>
      <c r="CU182" s="9" t="s">
        <v>348</v>
      </c>
      <c r="CV182" s="9">
        <v>4</v>
      </c>
      <c r="CW182" s="9">
        <v>6</v>
      </c>
      <c r="CX182" s="75" t="s">
        <v>752</v>
      </c>
      <c r="CY182" s="26" t="s">
        <v>1412</v>
      </c>
      <c r="CZ182" s="71"/>
      <c r="DA182" s="71"/>
      <c r="DB182" s="76"/>
      <c r="DC182" s="9"/>
      <c r="DD182" s="9"/>
      <c r="DE182" s="6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77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</row>
    <row r="183" spans="1:252" ht="25.5">
      <c r="A183" s="23" t="s">
        <v>576</v>
      </c>
      <c r="B183" s="9" t="s">
        <v>353</v>
      </c>
      <c r="C183" s="9" t="s">
        <v>2042</v>
      </c>
      <c r="D183" s="9" t="s">
        <v>2043</v>
      </c>
      <c r="E183" s="63" t="s">
        <v>0</v>
      </c>
      <c r="F183" s="63" t="s">
        <v>1118</v>
      </c>
      <c r="G183" s="64">
        <v>443525</v>
      </c>
      <c r="H183" s="64">
        <v>805015</v>
      </c>
      <c r="I183" s="65" t="s">
        <v>497</v>
      </c>
      <c r="J183" s="65"/>
      <c r="K183" s="65"/>
      <c r="L183" s="6"/>
      <c r="M183" s="9" t="s">
        <v>348</v>
      </c>
      <c r="N183" s="66"/>
      <c r="O183" s="40"/>
      <c r="P183" s="40">
        <f>686+605</f>
        <v>1291</v>
      </c>
      <c r="Q183" s="67" t="s">
        <v>340</v>
      </c>
      <c r="R183" s="67"/>
      <c r="S183" s="67"/>
      <c r="T183" s="9"/>
      <c r="U183" s="9"/>
      <c r="V183" s="68"/>
      <c r="W183" s="65"/>
      <c r="X183" s="65"/>
      <c r="Y183" s="65"/>
      <c r="Z183" s="68" t="s">
        <v>340</v>
      </c>
      <c r="AA183" s="69">
        <v>1</v>
      </c>
      <c r="AB183" s="69">
        <v>41.459369817578775</v>
      </c>
      <c r="AC183" s="9">
        <v>2</v>
      </c>
      <c r="AD183" s="69">
        <v>41.127694859038144</v>
      </c>
      <c r="AE183" s="24">
        <v>1</v>
      </c>
      <c r="AF183" s="83"/>
      <c r="AG183" s="74"/>
      <c r="AH183" s="74"/>
      <c r="AI183" s="20"/>
      <c r="AJ183" s="20"/>
      <c r="AK183" s="20"/>
      <c r="AL183" s="20"/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80" t="s">
        <v>340</v>
      </c>
      <c r="AS183" s="80" t="s">
        <v>340</v>
      </c>
      <c r="AT183" s="80">
        <v>0</v>
      </c>
      <c r="AU183" s="80" t="s">
        <v>340</v>
      </c>
      <c r="AV183" s="80" t="s">
        <v>340</v>
      </c>
      <c r="AW183" s="80" t="s">
        <v>340</v>
      </c>
      <c r="AX183" s="80" t="s">
        <v>340</v>
      </c>
      <c r="AY183" s="70">
        <v>41.459369817578775</v>
      </c>
      <c r="AZ183" s="70">
        <v>17.412935323383085</v>
      </c>
      <c r="BA183" s="70">
        <v>0</v>
      </c>
      <c r="BB183" s="70">
        <v>5.472636815920398</v>
      </c>
      <c r="BC183" s="70">
        <v>35.32338308457712</v>
      </c>
      <c r="BD183" s="70">
        <v>0.16583747927031509</v>
      </c>
      <c r="BE183" s="70">
        <v>0.16583747927031509</v>
      </c>
      <c r="BF183" s="71" t="s">
        <v>340</v>
      </c>
      <c r="BG183" s="71" t="s">
        <v>340</v>
      </c>
      <c r="BH183" s="71" t="s">
        <v>340</v>
      </c>
      <c r="BI183" s="71" t="s">
        <v>340</v>
      </c>
      <c r="BJ183" s="71"/>
      <c r="BK183" s="71" t="s">
        <v>340</v>
      </c>
      <c r="BL183" s="84">
        <v>14</v>
      </c>
      <c r="BM183" s="9" t="s">
        <v>340</v>
      </c>
      <c r="BN183" s="3" t="s">
        <v>1272</v>
      </c>
      <c r="BO183" s="20" t="s">
        <v>1502</v>
      </c>
      <c r="BP183" s="9"/>
      <c r="BQ183" s="9">
        <v>15</v>
      </c>
      <c r="BR183" s="9">
        <v>14</v>
      </c>
      <c r="BS183" s="9">
        <v>1</v>
      </c>
      <c r="BT183" s="9">
        <v>2</v>
      </c>
      <c r="BU183" s="9">
        <v>2</v>
      </c>
      <c r="BV183" s="9">
        <v>4</v>
      </c>
      <c r="BW183" s="9">
        <v>0</v>
      </c>
      <c r="BX183" s="9">
        <v>14</v>
      </c>
      <c r="BY183" s="9">
        <v>9</v>
      </c>
      <c r="BZ183" s="9">
        <v>8</v>
      </c>
      <c r="CA183" s="9">
        <v>7</v>
      </c>
      <c r="CB183" s="9">
        <v>26</v>
      </c>
      <c r="CC183" s="9" t="s">
        <v>340</v>
      </c>
      <c r="CD183" s="9" t="s">
        <v>340</v>
      </c>
      <c r="CE183" s="9">
        <v>1</v>
      </c>
      <c r="CF183" s="9" t="s">
        <v>340</v>
      </c>
      <c r="CG183" s="9">
        <v>0</v>
      </c>
      <c r="CH183" s="9">
        <v>0</v>
      </c>
      <c r="CI183" s="9">
        <v>0</v>
      </c>
      <c r="CJ183" s="72">
        <v>3932</v>
      </c>
      <c r="CK183" s="72">
        <v>75</v>
      </c>
      <c r="CL183" s="24" t="s">
        <v>808</v>
      </c>
      <c r="CM183" s="21" t="s">
        <v>1579</v>
      </c>
      <c r="CN183" s="9"/>
      <c r="CO183" s="9"/>
      <c r="CP183" s="73"/>
      <c r="CQ183" s="74" t="s">
        <v>340</v>
      </c>
      <c r="CR183" s="25"/>
      <c r="CS183" s="25"/>
      <c r="CT183" s="71"/>
      <c r="CU183" s="9" t="s">
        <v>348</v>
      </c>
      <c r="CV183" s="9">
        <v>1</v>
      </c>
      <c r="CW183" s="9">
        <v>3</v>
      </c>
      <c r="CX183" s="75" t="s">
        <v>808</v>
      </c>
      <c r="CY183" s="26" t="s">
        <v>1366</v>
      </c>
      <c r="CZ183" s="71"/>
      <c r="DA183" s="71"/>
      <c r="DB183" s="76"/>
      <c r="DC183" s="9"/>
      <c r="DD183" s="9"/>
      <c r="DE183" s="6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77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</row>
    <row r="184" spans="1:252" ht="25.5">
      <c r="A184" s="23" t="s">
        <v>572</v>
      </c>
      <c r="B184" s="9" t="s">
        <v>353</v>
      </c>
      <c r="C184" s="9" t="s">
        <v>1</v>
      </c>
      <c r="D184" s="9" t="s">
        <v>2</v>
      </c>
      <c r="E184" s="63" t="s">
        <v>1882</v>
      </c>
      <c r="F184" s="63" t="s">
        <v>1025</v>
      </c>
      <c r="G184" s="64">
        <v>545915</v>
      </c>
      <c r="H184" s="64">
        <v>852634</v>
      </c>
      <c r="I184" s="65" t="s">
        <v>497</v>
      </c>
      <c r="J184" s="65"/>
      <c r="K184" s="65"/>
      <c r="L184" s="6"/>
      <c r="M184" s="9" t="s">
        <v>344</v>
      </c>
      <c r="N184" s="66"/>
      <c r="O184" s="40"/>
      <c r="P184" s="40">
        <f>232+243</f>
        <v>475</v>
      </c>
      <c r="Q184" s="67"/>
      <c r="R184" s="67"/>
      <c r="S184" s="67"/>
      <c r="T184" s="9" t="s">
        <v>340</v>
      </c>
      <c r="U184" s="9"/>
      <c r="V184" s="68"/>
      <c r="W184" s="65"/>
      <c r="X184" s="65"/>
      <c r="Y184" s="65"/>
      <c r="Z184" s="68" t="s">
        <v>340</v>
      </c>
      <c r="AA184" s="69">
        <v>1</v>
      </c>
      <c r="AB184" s="69">
        <v>72.8395061728395</v>
      </c>
      <c r="AC184" s="9">
        <v>2</v>
      </c>
      <c r="AD184" s="69">
        <v>13.991769547325102</v>
      </c>
      <c r="AE184" s="25"/>
      <c r="AF184" s="25"/>
      <c r="AG184" s="25"/>
      <c r="AH184" s="25" t="s">
        <v>340</v>
      </c>
      <c r="AI184" s="20"/>
      <c r="AJ184" s="20"/>
      <c r="AK184" s="20"/>
      <c r="AL184" s="20" t="s">
        <v>1502</v>
      </c>
      <c r="AM184" s="9" t="s">
        <v>340</v>
      </c>
      <c r="AN184" s="9">
        <v>0</v>
      </c>
      <c r="AO184" s="9" t="s">
        <v>340</v>
      </c>
      <c r="AP184" s="9">
        <v>0</v>
      </c>
      <c r="AQ184" s="9">
        <v>0</v>
      </c>
      <c r="AR184" s="80" t="s">
        <v>340</v>
      </c>
      <c r="AS184" s="80" t="s">
        <v>340</v>
      </c>
      <c r="AT184" s="80">
        <v>0</v>
      </c>
      <c r="AU184" s="80">
        <v>0</v>
      </c>
      <c r="AV184" s="80" t="s">
        <v>340</v>
      </c>
      <c r="AW184" s="80" t="s">
        <v>340</v>
      </c>
      <c r="AX184" s="80">
        <v>0</v>
      </c>
      <c r="AY184" s="70">
        <v>72.8395061728395</v>
      </c>
      <c r="AZ184" s="70">
        <v>13.168724279835391</v>
      </c>
      <c r="BA184" s="70">
        <v>0</v>
      </c>
      <c r="BB184" s="70">
        <v>0</v>
      </c>
      <c r="BC184" s="70">
        <v>8.23045267489712</v>
      </c>
      <c r="BD184" s="70">
        <v>5.761316872427984</v>
      </c>
      <c r="BE184" s="70">
        <v>0</v>
      </c>
      <c r="BF184" s="71" t="s">
        <v>340</v>
      </c>
      <c r="BG184" s="71" t="s">
        <v>340</v>
      </c>
      <c r="BH184" s="71"/>
      <c r="BI184" s="71" t="s">
        <v>340</v>
      </c>
      <c r="BJ184" s="71"/>
      <c r="BK184" s="71" t="s">
        <v>340</v>
      </c>
      <c r="BL184" s="9">
        <v>1</v>
      </c>
      <c r="BM184" s="9"/>
      <c r="BN184" s="3" t="s">
        <v>1297</v>
      </c>
      <c r="BO184" s="20" t="s">
        <v>1502</v>
      </c>
      <c r="BP184" s="9"/>
      <c r="BQ184" s="9">
        <v>1</v>
      </c>
      <c r="BR184" s="9">
        <v>1</v>
      </c>
      <c r="BS184" s="9">
        <v>0</v>
      </c>
      <c r="BT184" s="9">
        <v>0</v>
      </c>
      <c r="BU184" s="9">
        <v>0</v>
      </c>
      <c r="BV184" s="9">
        <v>0</v>
      </c>
      <c r="BW184" s="9">
        <v>0</v>
      </c>
      <c r="BX184" s="9">
        <v>12</v>
      </c>
      <c r="BY184" s="9">
        <v>13</v>
      </c>
      <c r="BZ184" s="9">
        <v>17</v>
      </c>
      <c r="CA184" s="9">
        <v>7</v>
      </c>
      <c r="CB184" s="9">
        <v>29</v>
      </c>
      <c r="CC184" s="9">
        <v>0</v>
      </c>
      <c r="CD184" s="9">
        <v>0</v>
      </c>
      <c r="CE184" s="9">
        <v>1</v>
      </c>
      <c r="CF184" s="9">
        <v>0</v>
      </c>
      <c r="CG184" s="9" t="s">
        <v>340</v>
      </c>
      <c r="CH184" s="9">
        <v>0</v>
      </c>
      <c r="CI184" s="9">
        <v>0</v>
      </c>
      <c r="CJ184" s="72">
        <v>3500</v>
      </c>
      <c r="CK184" s="72">
        <v>100</v>
      </c>
      <c r="CL184" s="79" t="s">
        <v>728</v>
      </c>
      <c r="CM184" s="22" t="s">
        <v>1685</v>
      </c>
      <c r="CN184" s="9"/>
      <c r="CO184" s="9"/>
      <c r="CP184" s="73"/>
      <c r="CQ184" s="74" t="s">
        <v>340</v>
      </c>
      <c r="CR184" s="25"/>
      <c r="CS184" s="25"/>
      <c r="CT184" s="71"/>
      <c r="CU184" s="9">
        <v>0</v>
      </c>
      <c r="CV184" s="9">
        <v>1</v>
      </c>
      <c r="CW184" s="9">
        <v>4</v>
      </c>
      <c r="CX184" s="75" t="s">
        <v>728</v>
      </c>
      <c r="CY184" s="26" t="s">
        <v>793</v>
      </c>
      <c r="CZ184" s="71"/>
      <c r="DA184" s="71"/>
      <c r="DB184" s="76"/>
      <c r="DC184" s="9"/>
      <c r="DD184" s="9" t="s">
        <v>340</v>
      </c>
      <c r="DE184" s="6"/>
      <c r="DF184" s="5"/>
      <c r="DG184" s="5"/>
      <c r="DH184" s="5"/>
      <c r="DI184" s="5" t="s">
        <v>340</v>
      </c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77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</row>
    <row r="185" spans="1:252" ht="25.5">
      <c r="A185" s="23" t="s">
        <v>571</v>
      </c>
      <c r="B185" s="9" t="s">
        <v>353</v>
      </c>
      <c r="C185" s="9" t="s">
        <v>237</v>
      </c>
      <c r="D185" s="9" t="s">
        <v>238</v>
      </c>
      <c r="E185" s="63" t="s">
        <v>239</v>
      </c>
      <c r="F185" s="63" t="s">
        <v>1120</v>
      </c>
      <c r="G185" s="64">
        <v>414642</v>
      </c>
      <c r="H185" s="64">
        <v>824041</v>
      </c>
      <c r="I185" s="65" t="s">
        <v>497</v>
      </c>
      <c r="J185" s="65"/>
      <c r="K185" s="65"/>
      <c r="L185" s="6"/>
      <c r="M185" s="9" t="s">
        <v>348</v>
      </c>
      <c r="N185" s="82"/>
      <c r="O185" s="40"/>
      <c r="P185" s="40"/>
      <c r="Q185" s="67"/>
      <c r="R185" s="67"/>
      <c r="S185" s="67"/>
      <c r="T185" s="9" t="s">
        <v>340</v>
      </c>
      <c r="U185" s="9"/>
      <c r="V185" s="68"/>
      <c r="W185" s="65"/>
      <c r="X185" s="65"/>
      <c r="Y185" s="65"/>
      <c r="Z185" s="68" t="s">
        <v>340</v>
      </c>
      <c r="AA185" s="69"/>
      <c r="AB185" s="69"/>
      <c r="AC185" s="9">
        <v>0</v>
      </c>
      <c r="AD185" s="69"/>
      <c r="AE185" s="25"/>
      <c r="AF185" s="25"/>
      <c r="AG185" s="25"/>
      <c r="AH185" s="25"/>
      <c r="AI185" s="20"/>
      <c r="AJ185" s="20"/>
      <c r="AK185" s="20"/>
      <c r="AL185" s="20"/>
      <c r="AM185" s="9" t="s">
        <v>340</v>
      </c>
      <c r="AN185" s="9">
        <v>0</v>
      </c>
      <c r="AO185" s="9">
        <v>0</v>
      </c>
      <c r="AP185" s="9" t="s">
        <v>340</v>
      </c>
      <c r="AQ185" s="9">
        <v>0</v>
      </c>
      <c r="AR185" s="80">
        <v>0</v>
      </c>
      <c r="AS185" s="80">
        <v>0</v>
      </c>
      <c r="AT185" s="80">
        <v>0</v>
      </c>
      <c r="AU185" s="80">
        <v>0</v>
      </c>
      <c r="AV185" s="80">
        <v>0</v>
      </c>
      <c r="AW185" s="80">
        <v>0</v>
      </c>
      <c r="AX185" s="80">
        <v>0</v>
      </c>
      <c r="AY185" s="70">
        <v>0</v>
      </c>
      <c r="AZ185" s="70">
        <v>0</v>
      </c>
      <c r="BA185" s="70">
        <v>0</v>
      </c>
      <c r="BB185" s="70">
        <v>0</v>
      </c>
      <c r="BC185" s="70">
        <v>0</v>
      </c>
      <c r="BD185" s="70">
        <v>0</v>
      </c>
      <c r="BE185" s="70">
        <v>0</v>
      </c>
      <c r="BF185" s="71"/>
      <c r="BG185" s="71"/>
      <c r="BH185" s="71"/>
      <c r="BI185" s="71"/>
      <c r="BJ185" s="71"/>
      <c r="BK185" s="71"/>
      <c r="BL185" s="9"/>
      <c r="BM185" s="9" t="s">
        <v>340</v>
      </c>
      <c r="BN185" s="3" t="s">
        <v>1298</v>
      </c>
      <c r="BO185" s="20" t="s">
        <v>1502</v>
      </c>
      <c r="BP185" s="9"/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9"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 t="s">
        <v>340</v>
      </c>
      <c r="CD185" s="9" t="s">
        <v>340</v>
      </c>
      <c r="CE185" s="9">
        <v>2</v>
      </c>
      <c r="CF185" s="9" t="s">
        <v>340</v>
      </c>
      <c r="CG185" s="9" t="s">
        <v>340</v>
      </c>
      <c r="CH185" s="9">
        <v>0</v>
      </c>
      <c r="CI185" s="9">
        <v>0</v>
      </c>
      <c r="CJ185" s="72">
        <v>3300</v>
      </c>
      <c r="CK185" s="72">
        <v>75</v>
      </c>
      <c r="CL185" s="79" t="s">
        <v>809</v>
      </c>
      <c r="CM185" s="22" t="s">
        <v>1685</v>
      </c>
      <c r="CN185" s="9"/>
      <c r="CO185" s="9"/>
      <c r="CP185" s="73"/>
      <c r="CQ185" s="74" t="s">
        <v>340</v>
      </c>
      <c r="CR185" s="25"/>
      <c r="CS185" s="25"/>
      <c r="CT185" s="71"/>
      <c r="CU185" s="9">
        <v>0</v>
      </c>
      <c r="CV185" s="9">
        <v>4</v>
      </c>
      <c r="CW185" s="9">
        <v>5</v>
      </c>
      <c r="CX185" s="75" t="s">
        <v>809</v>
      </c>
      <c r="CY185" s="26"/>
      <c r="CZ185" s="71"/>
      <c r="DA185" s="71"/>
      <c r="DB185" s="76"/>
      <c r="DC185" s="9"/>
      <c r="DD185" s="9" t="s">
        <v>340</v>
      </c>
      <c r="DE185" s="6"/>
      <c r="DF185" s="5"/>
      <c r="DG185" s="5"/>
      <c r="DH185" s="5"/>
      <c r="DI185" s="5" t="s">
        <v>340</v>
      </c>
      <c r="DJ185" s="5"/>
      <c r="DK185" s="5">
        <v>563.3</v>
      </c>
      <c r="DL185" s="5">
        <v>1205.8</v>
      </c>
      <c r="DM185" s="5">
        <v>215.7</v>
      </c>
      <c r="DN185" s="5"/>
      <c r="DO185" s="5"/>
      <c r="DP185" s="5"/>
      <c r="DQ185" s="5"/>
      <c r="DR185" s="5"/>
      <c r="DS185" s="5"/>
      <c r="DT185" s="5">
        <v>1984.8</v>
      </c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>
        <v>1984.8</v>
      </c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77">
        <v>1984.8</v>
      </c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</row>
    <row r="186" spans="1:252" ht="12.75">
      <c r="A186" s="23" t="s">
        <v>414</v>
      </c>
      <c r="B186" s="9" t="s">
        <v>353</v>
      </c>
      <c r="C186" s="9" t="s">
        <v>1728</v>
      </c>
      <c r="D186" s="9" t="s">
        <v>1729</v>
      </c>
      <c r="E186" s="63" t="s">
        <v>1730</v>
      </c>
      <c r="F186" s="63" t="s">
        <v>982</v>
      </c>
      <c r="G186" s="64">
        <v>455152</v>
      </c>
      <c r="H186" s="64">
        <v>771506</v>
      </c>
      <c r="I186" s="65" t="s">
        <v>384</v>
      </c>
      <c r="J186" s="65"/>
      <c r="K186" s="65"/>
      <c r="L186" s="60">
        <v>1996</v>
      </c>
      <c r="M186" s="9" t="s">
        <v>348</v>
      </c>
      <c r="N186" s="66"/>
      <c r="O186" s="40"/>
      <c r="P186" s="40">
        <f>798+660</f>
        <v>1458</v>
      </c>
      <c r="Q186" s="67" t="s">
        <v>340</v>
      </c>
      <c r="R186" s="67"/>
      <c r="S186" s="67"/>
      <c r="T186" s="9"/>
      <c r="U186" s="9"/>
      <c r="V186" s="68"/>
      <c r="W186" s="65"/>
      <c r="X186" s="65"/>
      <c r="Y186" s="65"/>
      <c r="Z186" s="68" t="s">
        <v>340</v>
      </c>
      <c r="AA186" s="85">
        <v>1</v>
      </c>
      <c r="AB186" s="69">
        <v>39.30197268588771</v>
      </c>
      <c r="AC186" s="9">
        <v>2</v>
      </c>
      <c r="AD186" s="69">
        <v>44.1578148710167</v>
      </c>
      <c r="AE186" s="24"/>
      <c r="AF186" s="83"/>
      <c r="AG186" s="74"/>
      <c r="AH186" s="74" t="s">
        <v>340</v>
      </c>
      <c r="AI186" s="20"/>
      <c r="AJ186" s="20"/>
      <c r="AK186" s="20"/>
      <c r="AL186" s="20" t="s">
        <v>1502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 t="s">
        <v>340</v>
      </c>
      <c r="AS186" s="9" t="s">
        <v>340</v>
      </c>
      <c r="AT186" s="9">
        <v>0</v>
      </c>
      <c r="AU186" s="9" t="s">
        <v>340</v>
      </c>
      <c r="AV186" s="9" t="s">
        <v>340</v>
      </c>
      <c r="AW186" s="9" t="s">
        <v>340</v>
      </c>
      <c r="AX186" s="9" t="s">
        <v>340</v>
      </c>
      <c r="AY186" s="70">
        <v>39.30197268588771</v>
      </c>
      <c r="AZ186" s="70">
        <v>16.5402124430956</v>
      </c>
      <c r="BA186" s="70">
        <v>0</v>
      </c>
      <c r="BB186" s="70">
        <v>8.952959028831563</v>
      </c>
      <c r="BC186" s="70">
        <v>28.67981790591806</v>
      </c>
      <c r="BD186" s="70">
        <v>4.855842185128983</v>
      </c>
      <c r="BE186" s="70">
        <v>1.669195751138088</v>
      </c>
      <c r="BF186" s="71" t="s">
        <v>340</v>
      </c>
      <c r="BG186" s="71" t="s">
        <v>340</v>
      </c>
      <c r="BH186" s="71" t="s">
        <v>340</v>
      </c>
      <c r="BI186" s="71" t="s">
        <v>340</v>
      </c>
      <c r="BJ186" s="71"/>
      <c r="BK186" s="71" t="s">
        <v>340</v>
      </c>
      <c r="BL186" s="84">
        <v>4</v>
      </c>
      <c r="BM186" s="9" t="s">
        <v>340</v>
      </c>
      <c r="BN186" s="3" t="s">
        <v>1299</v>
      </c>
      <c r="BO186" s="20" t="s">
        <v>1502</v>
      </c>
      <c r="BP186" s="9"/>
      <c r="BQ186" s="9">
        <v>5</v>
      </c>
      <c r="BR186" s="9">
        <v>4</v>
      </c>
      <c r="BS186" s="9">
        <v>1</v>
      </c>
      <c r="BT186" s="9">
        <v>0</v>
      </c>
      <c r="BU186" s="9">
        <v>1</v>
      </c>
      <c r="BV186" s="9">
        <v>2</v>
      </c>
      <c r="BW186" s="9">
        <v>0</v>
      </c>
      <c r="BX186" s="9">
        <v>22</v>
      </c>
      <c r="BY186" s="9">
        <v>10</v>
      </c>
      <c r="BZ186" s="9">
        <v>9</v>
      </c>
      <c r="CA186" s="9">
        <v>6</v>
      </c>
      <c r="CB186" s="9">
        <v>27</v>
      </c>
      <c r="CC186" s="9" t="s">
        <v>340</v>
      </c>
      <c r="CD186" s="9" t="s">
        <v>340</v>
      </c>
      <c r="CE186" s="9">
        <v>1</v>
      </c>
      <c r="CF186" s="9" t="s">
        <v>340</v>
      </c>
      <c r="CG186" s="9">
        <v>0</v>
      </c>
      <c r="CH186" s="9">
        <v>0</v>
      </c>
      <c r="CI186" s="9">
        <v>0</v>
      </c>
      <c r="CJ186" s="72">
        <v>5000</v>
      </c>
      <c r="CK186" s="72">
        <v>100</v>
      </c>
      <c r="CL186" s="24" t="s">
        <v>787</v>
      </c>
      <c r="CM186" s="21" t="s">
        <v>1586</v>
      </c>
      <c r="CN186" s="9"/>
      <c r="CO186" s="9"/>
      <c r="CP186" s="73"/>
      <c r="CQ186" s="74" t="s">
        <v>340</v>
      </c>
      <c r="CR186" s="25"/>
      <c r="CS186" s="25"/>
      <c r="CT186" s="71"/>
      <c r="CU186" s="9">
        <v>0</v>
      </c>
      <c r="CV186" s="9">
        <v>1</v>
      </c>
      <c r="CW186" s="9">
        <v>3</v>
      </c>
      <c r="CX186" s="75" t="s">
        <v>787</v>
      </c>
      <c r="CY186" s="26" t="s">
        <v>1366</v>
      </c>
      <c r="CZ186" s="71"/>
      <c r="DA186" s="71"/>
      <c r="DB186" s="76"/>
      <c r="DC186" s="9"/>
      <c r="DD186" s="9"/>
      <c r="DE186" s="6">
        <v>1996</v>
      </c>
      <c r="DF186" s="5">
        <v>401.2</v>
      </c>
      <c r="DG186" s="5"/>
      <c r="DH186" s="5">
        <v>401.2</v>
      </c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>
        <v>401.2</v>
      </c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77">
        <v>41.2</v>
      </c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</row>
    <row r="187" spans="1:252" ht="20.25" customHeight="1">
      <c r="A187" s="23" t="s">
        <v>570</v>
      </c>
      <c r="B187" s="9" t="s">
        <v>353</v>
      </c>
      <c r="C187" s="9" t="s">
        <v>3</v>
      </c>
      <c r="D187" s="9" t="s">
        <v>4</v>
      </c>
      <c r="E187" s="63" t="s">
        <v>1121</v>
      </c>
      <c r="F187" s="63" t="s">
        <v>1121</v>
      </c>
      <c r="G187" s="64">
        <v>441348</v>
      </c>
      <c r="H187" s="64">
        <v>782148</v>
      </c>
      <c r="I187" s="65" t="s">
        <v>497</v>
      </c>
      <c r="J187" s="65"/>
      <c r="K187" s="65"/>
      <c r="L187" s="6"/>
      <c r="M187" s="9" t="s">
        <v>348</v>
      </c>
      <c r="N187" s="66"/>
      <c r="O187" s="40">
        <v>23697</v>
      </c>
      <c r="P187" s="40">
        <v>4703</v>
      </c>
      <c r="Q187" s="67" t="s">
        <v>340</v>
      </c>
      <c r="R187" s="67"/>
      <c r="S187" s="67"/>
      <c r="T187" s="9"/>
      <c r="U187" s="9" t="s">
        <v>340</v>
      </c>
      <c r="V187" s="68"/>
      <c r="W187" s="65"/>
      <c r="X187" s="65"/>
      <c r="Y187" s="65"/>
      <c r="Z187" s="68" t="s">
        <v>340</v>
      </c>
      <c r="AA187" s="69">
        <v>5</v>
      </c>
      <c r="AB187" s="69">
        <v>42.54185692541857</v>
      </c>
      <c r="AC187" s="9">
        <v>2</v>
      </c>
      <c r="AD187" s="69">
        <v>76.02739726027399</v>
      </c>
      <c r="AE187" s="25">
        <v>1</v>
      </c>
      <c r="AF187" s="74"/>
      <c r="AG187" s="74"/>
      <c r="AH187" s="74"/>
      <c r="AI187" s="20"/>
      <c r="AJ187" s="20" t="s">
        <v>1501</v>
      </c>
      <c r="AK187" s="20"/>
      <c r="AL187" s="20"/>
      <c r="AM187" s="9">
        <v>0</v>
      </c>
      <c r="AN187" s="9" t="s">
        <v>340</v>
      </c>
      <c r="AO187" s="9">
        <v>0</v>
      </c>
      <c r="AP187" s="9" t="s">
        <v>340</v>
      </c>
      <c r="AQ187" s="9">
        <v>0</v>
      </c>
      <c r="AR187" s="80" t="s">
        <v>340</v>
      </c>
      <c r="AS187" s="80" t="s">
        <v>340</v>
      </c>
      <c r="AT187" s="80">
        <v>0</v>
      </c>
      <c r="AU187" s="80" t="s">
        <v>340</v>
      </c>
      <c r="AV187" s="80" t="s">
        <v>340</v>
      </c>
      <c r="AW187" s="80" t="s">
        <v>340</v>
      </c>
      <c r="AX187" s="80" t="s">
        <v>340</v>
      </c>
      <c r="AY187" s="70">
        <v>5.352612886859462</v>
      </c>
      <c r="AZ187" s="70">
        <v>18.619989852866563</v>
      </c>
      <c r="BA187" s="70">
        <v>0</v>
      </c>
      <c r="BB187" s="70">
        <v>30.72044647387113</v>
      </c>
      <c r="BC187" s="70">
        <v>42.54185692541857</v>
      </c>
      <c r="BD187" s="70">
        <v>2.308472856418062</v>
      </c>
      <c r="BE187" s="70">
        <v>0.45662100456621</v>
      </c>
      <c r="BF187" s="71" t="s">
        <v>340</v>
      </c>
      <c r="BG187" s="71" t="s">
        <v>340</v>
      </c>
      <c r="BH187" s="71" t="s">
        <v>340</v>
      </c>
      <c r="BI187" s="71"/>
      <c r="BJ187" s="71"/>
      <c r="BK187" s="71" t="s">
        <v>340</v>
      </c>
      <c r="BL187" s="84">
        <v>13</v>
      </c>
      <c r="BM187" s="9" t="s">
        <v>340</v>
      </c>
      <c r="BN187" s="3" t="s">
        <v>1300</v>
      </c>
      <c r="BO187" s="20" t="s">
        <v>1501</v>
      </c>
      <c r="BP187" s="9"/>
      <c r="BQ187" s="9">
        <v>15</v>
      </c>
      <c r="BR187" s="9">
        <v>13</v>
      </c>
      <c r="BS187" s="9">
        <v>1</v>
      </c>
      <c r="BT187" s="9">
        <v>1</v>
      </c>
      <c r="BU187" s="9">
        <v>3</v>
      </c>
      <c r="BV187" s="9">
        <v>4</v>
      </c>
      <c r="BW187" s="9">
        <v>0</v>
      </c>
      <c r="BX187" s="9">
        <v>13</v>
      </c>
      <c r="BY187" s="9">
        <v>7</v>
      </c>
      <c r="BZ187" s="9">
        <v>6</v>
      </c>
      <c r="CA187" s="9">
        <v>8</v>
      </c>
      <c r="CB187" s="9">
        <v>30</v>
      </c>
      <c r="CC187" s="9" t="s">
        <v>340</v>
      </c>
      <c r="CD187" s="9" t="s">
        <v>340</v>
      </c>
      <c r="CE187" s="9">
        <v>2</v>
      </c>
      <c r="CF187" s="9" t="s">
        <v>340</v>
      </c>
      <c r="CG187" s="9">
        <v>0</v>
      </c>
      <c r="CH187" s="9" t="s">
        <v>340</v>
      </c>
      <c r="CI187" s="9">
        <v>0</v>
      </c>
      <c r="CJ187" s="72">
        <v>5000</v>
      </c>
      <c r="CK187" s="72">
        <v>100</v>
      </c>
      <c r="CL187" s="24" t="s">
        <v>810</v>
      </c>
      <c r="CM187" s="21" t="s">
        <v>1586</v>
      </c>
      <c r="CN187" s="9"/>
      <c r="CO187" s="9" t="s">
        <v>340</v>
      </c>
      <c r="CP187" s="73"/>
      <c r="CQ187" s="74" t="s">
        <v>340</v>
      </c>
      <c r="CR187" s="25"/>
      <c r="CS187" s="25"/>
      <c r="CT187" s="71"/>
      <c r="CU187" s="9">
        <v>0</v>
      </c>
      <c r="CV187" s="9">
        <v>4</v>
      </c>
      <c r="CW187" s="9">
        <v>3</v>
      </c>
      <c r="CX187" s="75" t="s">
        <v>810</v>
      </c>
      <c r="CY187" s="26" t="s">
        <v>1414</v>
      </c>
      <c r="CZ187" s="71"/>
      <c r="DA187" s="71"/>
      <c r="DB187" s="76"/>
      <c r="DC187" s="9"/>
      <c r="DD187" s="9"/>
      <c r="DE187" s="6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77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</row>
    <row r="188" spans="1:252" ht="25.5" customHeight="1">
      <c r="A188" s="23" t="s">
        <v>412</v>
      </c>
      <c r="B188" s="9" t="s">
        <v>353</v>
      </c>
      <c r="C188" s="9"/>
      <c r="D188" s="9"/>
      <c r="E188" s="63"/>
      <c r="F188" s="63"/>
      <c r="G188" s="64">
        <v>0</v>
      </c>
      <c r="H188" s="64">
        <v>0</v>
      </c>
      <c r="I188" s="65" t="s">
        <v>384</v>
      </c>
      <c r="J188" s="65"/>
      <c r="K188" s="65"/>
      <c r="L188" s="60"/>
      <c r="M188" s="9" t="s">
        <v>348</v>
      </c>
      <c r="N188" s="66"/>
      <c r="O188" s="40"/>
      <c r="P188" s="40"/>
      <c r="Q188" s="67"/>
      <c r="R188" s="67"/>
      <c r="S188" s="67"/>
      <c r="T188" s="9"/>
      <c r="U188" s="9"/>
      <c r="V188" s="68"/>
      <c r="W188" s="65"/>
      <c r="X188" s="65"/>
      <c r="Y188" s="65"/>
      <c r="Z188" s="68" t="s">
        <v>340</v>
      </c>
      <c r="AA188" s="69"/>
      <c r="AB188" s="69"/>
      <c r="AC188" s="9">
        <v>0</v>
      </c>
      <c r="AD188" s="69"/>
      <c r="AE188" s="79"/>
      <c r="AF188" s="79"/>
      <c r="AG188" s="79"/>
      <c r="AH188" s="79"/>
      <c r="AI188" s="20"/>
      <c r="AJ188" s="20"/>
      <c r="AK188" s="20"/>
      <c r="AL188" s="20"/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80">
        <v>0</v>
      </c>
      <c r="AS188" s="80">
        <v>0</v>
      </c>
      <c r="AT188" s="80">
        <v>0</v>
      </c>
      <c r="AU188" s="80">
        <v>0</v>
      </c>
      <c r="AV188" s="80">
        <v>0</v>
      </c>
      <c r="AW188" s="80">
        <v>0</v>
      </c>
      <c r="AX188" s="80">
        <v>0</v>
      </c>
      <c r="AY188" s="70">
        <v>0</v>
      </c>
      <c r="AZ188" s="70">
        <v>0</v>
      </c>
      <c r="BA188" s="70">
        <v>0</v>
      </c>
      <c r="BB188" s="70">
        <v>0</v>
      </c>
      <c r="BC188" s="70">
        <v>0</v>
      </c>
      <c r="BD188" s="70">
        <v>0</v>
      </c>
      <c r="BE188" s="70">
        <v>0</v>
      </c>
      <c r="BF188" s="71"/>
      <c r="BG188" s="71"/>
      <c r="BH188" s="71"/>
      <c r="BI188" s="71"/>
      <c r="BJ188" s="71"/>
      <c r="BK188" s="71"/>
      <c r="BL188" s="9"/>
      <c r="BM188" s="9"/>
      <c r="BN188" s="3" t="s">
        <v>1301</v>
      </c>
      <c r="BO188" s="20" t="s">
        <v>1501</v>
      </c>
      <c r="BP188" s="9"/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9"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72">
        <v>0</v>
      </c>
      <c r="CK188" s="72">
        <v>0</v>
      </c>
      <c r="CL188" s="79">
        <v>0</v>
      </c>
      <c r="CM188" s="22">
        <v>0</v>
      </c>
      <c r="CN188" s="9"/>
      <c r="CO188" s="9"/>
      <c r="CP188" s="81"/>
      <c r="CQ188" s="74"/>
      <c r="CR188" s="25"/>
      <c r="CS188" s="25"/>
      <c r="CT188" s="71"/>
      <c r="CU188" s="9">
        <v>0</v>
      </c>
      <c r="CV188" s="9"/>
      <c r="CW188" s="9">
        <v>0</v>
      </c>
      <c r="CX188" s="72"/>
      <c r="CY188" s="26"/>
      <c r="CZ188" s="71"/>
      <c r="DA188" s="71"/>
      <c r="DB188" s="76"/>
      <c r="DC188" s="9"/>
      <c r="DD188" s="9"/>
      <c r="DE188" s="6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77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</row>
    <row r="189" spans="1:252" ht="25.5">
      <c r="A189" s="23" t="s">
        <v>569</v>
      </c>
      <c r="B189" s="9" t="s">
        <v>353</v>
      </c>
      <c r="C189" s="9" t="s">
        <v>1911</v>
      </c>
      <c r="D189" s="9" t="s">
        <v>1912</v>
      </c>
      <c r="E189" s="63" t="s">
        <v>1882</v>
      </c>
      <c r="F189" s="63" t="s">
        <v>1025</v>
      </c>
      <c r="G189" s="64">
        <v>512647</v>
      </c>
      <c r="H189" s="64">
        <v>901251</v>
      </c>
      <c r="I189" s="65" t="s">
        <v>497</v>
      </c>
      <c r="J189" s="65"/>
      <c r="K189" s="65"/>
      <c r="L189" s="60"/>
      <c r="M189" s="9" t="s">
        <v>344</v>
      </c>
      <c r="N189" s="82"/>
      <c r="O189" s="40">
        <v>254</v>
      </c>
      <c r="P189" s="40">
        <v>17184</v>
      </c>
      <c r="Q189" s="67"/>
      <c r="R189" s="67"/>
      <c r="S189" s="67"/>
      <c r="T189" s="9" t="s">
        <v>340</v>
      </c>
      <c r="U189" s="9"/>
      <c r="V189" s="68"/>
      <c r="W189" s="65" t="s">
        <v>340</v>
      </c>
      <c r="X189" s="65" t="s">
        <v>340</v>
      </c>
      <c r="Y189" s="65"/>
      <c r="Z189" s="68"/>
      <c r="AA189" s="69">
        <v>1</v>
      </c>
      <c r="AB189" s="69">
        <v>78.07632398753894</v>
      </c>
      <c r="AC189" s="9">
        <v>2</v>
      </c>
      <c r="AD189" s="69">
        <v>7.184579439252336</v>
      </c>
      <c r="AE189" s="25"/>
      <c r="AF189" s="25"/>
      <c r="AG189" s="25"/>
      <c r="AH189" s="25" t="s">
        <v>340</v>
      </c>
      <c r="AI189" s="20"/>
      <c r="AJ189" s="20"/>
      <c r="AK189" s="20"/>
      <c r="AL189" s="20" t="s">
        <v>1501</v>
      </c>
      <c r="AM189" s="9" t="s">
        <v>340</v>
      </c>
      <c r="AN189" s="9">
        <v>0</v>
      </c>
      <c r="AO189" s="9" t="s">
        <v>340</v>
      </c>
      <c r="AP189" s="9">
        <v>0</v>
      </c>
      <c r="AQ189" s="9">
        <v>0</v>
      </c>
      <c r="AR189" s="80" t="s">
        <v>340</v>
      </c>
      <c r="AS189" s="80" t="s">
        <v>340</v>
      </c>
      <c r="AT189" s="80">
        <v>0</v>
      </c>
      <c r="AU189" s="80" t="s">
        <v>340</v>
      </c>
      <c r="AV189" s="80" t="s">
        <v>340</v>
      </c>
      <c r="AW189" s="80" t="s">
        <v>340</v>
      </c>
      <c r="AX189" s="80" t="s">
        <v>340</v>
      </c>
      <c r="AY189" s="70">
        <v>78.07632398753894</v>
      </c>
      <c r="AZ189" s="70">
        <v>14.739096573208723</v>
      </c>
      <c r="BA189" s="70">
        <v>0</v>
      </c>
      <c r="BB189" s="70">
        <v>2.3656542056074765</v>
      </c>
      <c r="BC189" s="70">
        <v>2.093068535825545</v>
      </c>
      <c r="BD189" s="70">
        <v>1.917834890965732</v>
      </c>
      <c r="BE189" s="70">
        <v>0.8080218068535825</v>
      </c>
      <c r="BF189" s="71" t="s">
        <v>340</v>
      </c>
      <c r="BG189" s="71" t="s">
        <v>340</v>
      </c>
      <c r="BH189" s="71" t="s">
        <v>340</v>
      </c>
      <c r="BI189" s="71" t="s">
        <v>340</v>
      </c>
      <c r="BJ189" s="71" t="s">
        <v>340</v>
      </c>
      <c r="BK189" s="71" t="s">
        <v>340</v>
      </c>
      <c r="BL189" s="9">
        <v>9</v>
      </c>
      <c r="BM189" s="9" t="s">
        <v>340</v>
      </c>
      <c r="BN189" s="3" t="s">
        <v>1302</v>
      </c>
      <c r="BO189" s="20" t="s">
        <v>1502</v>
      </c>
      <c r="BP189" s="9"/>
      <c r="BQ189" s="9">
        <v>9</v>
      </c>
      <c r="BR189" s="9">
        <v>9</v>
      </c>
      <c r="BS189" s="9">
        <v>0</v>
      </c>
      <c r="BT189" s="9">
        <v>0</v>
      </c>
      <c r="BU189" s="9">
        <v>1</v>
      </c>
      <c r="BV189" s="9">
        <v>0</v>
      </c>
      <c r="BW189" s="9">
        <v>0</v>
      </c>
      <c r="BX189" s="9">
        <v>23</v>
      </c>
      <c r="BY189" s="9">
        <v>7</v>
      </c>
      <c r="BZ189" s="9">
        <v>8</v>
      </c>
      <c r="CA189" s="9">
        <v>8</v>
      </c>
      <c r="CB189" s="9">
        <v>24</v>
      </c>
      <c r="CC189" s="9">
        <v>0</v>
      </c>
      <c r="CD189" s="9" t="s">
        <v>340</v>
      </c>
      <c r="CE189" s="9">
        <v>1</v>
      </c>
      <c r="CF189" s="9" t="s">
        <v>340</v>
      </c>
      <c r="CG189" s="9">
        <v>0</v>
      </c>
      <c r="CH189" s="9">
        <v>0</v>
      </c>
      <c r="CI189" s="9">
        <v>0</v>
      </c>
      <c r="CJ189" s="72">
        <v>4921</v>
      </c>
      <c r="CK189" s="72">
        <v>100</v>
      </c>
      <c r="CL189" s="79" t="s">
        <v>728</v>
      </c>
      <c r="CM189" s="22" t="s">
        <v>1586</v>
      </c>
      <c r="CN189" s="9"/>
      <c r="CO189" s="9" t="s">
        <v>340</v>
      </c>
      <c r="CP189" s="73"/>
      <c r="CQ189" s="74" t="s">
        <v>340</v>
      </c>
      <c r="CR189" s="25"/>
      <c r="CS189" s="25"/>
      <c r="CT189" s="71"/>
      <c r="CU189" s="9" t="s">
        <v>348</v>
      </c>
      <c r="CV189" s="9">
        <v>1</v>
      </c>
      <c r="CW189" s="9">
        <v>4</v>
      </c>
      <c r="CX189" s="75" t="s">
        <v>728</v>
      </c>
      <c r="CY189" s="26" t="s">
        <v>1399</v>
      </c>
      <c r="CZ189" s="71"/>
      <c r="DA189" s="71"/>
      <c r="DB189" s="76"/>
      <c r="DC189" s="9"/>
      <c r="DD189" s="9"/>
      <c r="DE189" s="6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77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</row>
    <row r="190" spans="1:252" ht="25.5">
      <c r="A190" s="23" t="s">
        <v>568</v>
      </c>
      <c r="B190" s="9" t="s">
        <v>353</v>
      </c>
      <c r="C190" s="9" t="s">
        <v>1957</v>
      </c>
      <c r="D190" s="9" t="s">
        <v>1958</v>
      </c>
      <c r="E190" s="63" t="s">
        <v>1959</v>
      </c>
      <c r="F190" s="63" t="s">
        <v>1047</v>
      </c>
      <c r="G190" s="64">
        <v>514911</v>
      </c>
      <c r="H190" s="64">
        <v>935824</v>
      </c>
      <c r="I190" s="65" t="s">
        <v>497</v>
      </c>
      <c r="J190" s="65"/>
      <c r="K190" s="65"/>
      <c r="L190" s="60"/>
      <c r="M190" s="9" t="s">
        <v>344</v>
      </c>
      <c r="N190" s="66"/>
      <c r="O190" s="40"/>
      <c r="P190" s="40">
        <f>2241+2326</f>
        <v>4567</v>
      </c>
      <c r="Q190" s="67"/>
      <c r="R190" s="67"/>
      <c r="S190" s="67"/>
      <c r="T190" s="9" t="s">
        <v>340</v>
      </c>
      <c r="U190" s="9"/>
      <c r="V190" s="68"/>
      <c r="W190" s="65" t="s">
        <v>340</v>
      </c>
      <c r="X190" s="65" t="s">
        <v>340</v>
      </c>
      <c r="Y190" s="65" t="s">
        <v>340</v>
      </c>
      <c r="Z190" s="68"/>
      <c r="AA190" s="69">
        <v>1</v>
      </c>
      <c r="AB190" s="69">
        <v>87.01075268817205</v>
      </c>
      <c r="AC190" s="9">
        <v>1</v>
      </c>
      <c r="AD190" s="69">
        <v>1.978494623655914</v>
      </c>
      <c r="AE190" s="24"/>
      <c r="AF190" s="83"/>
      <c r="AG190" s="74"/>
      <c r="AH190" s="74"/>
      <c r="AI190" s="20"/>
      <c r="AJ190" s="20"/>
      <c r="AK190" s="20"/>
      <c r="AL190" s="20" t="s">
        <v>1502</v>
      </c>
      <c r="AM190" s="9" t="s">
        <v>340</v>
      </c>
      <c r="AN190" s="9">
        <v>0</v>
      </c>
      <c r="AO190" s="9" t="s">
        <v>340</v>
      </c>
      <c r="AP190" s="9">
        <v>0</v>
      </c>
      <c r="AQ190" s="9">
        <v>0</v>
      </c>
      <c r="AR190" s="80" t="s">
        <v>340</v>
      </c>
      <c r="AS190" s="80" t="s">
        <v>340</v>
      </c>
      <c r="AT190" s="80">
        <v>0</v>
      </c>
      <c r="AU190" s="80" t="s">
        <v>340</v>
      </c>
      <c r="AV190" s="80" t="s">
        <v>340</v>
      </c>
      <c r="AW190" s="80" t="s">
        <v>340</v>
      </c>
      <c r="AX190" s="80" t="s">
        <v>340</v>
      </c>
      <c r="AY190" s="70">
        <v>87.01075268817205</v>
      </c>
      <c r="AZ190" s="70">
        <v>11.010752688172044</v>
      </c>
      <c r="BA190" s="70">
        <v>0</v>
      </c>
      <c r="BB190" s="70">
        <v>0.6881720430107527</v>
      </c>
      <c r="BC190" s="70">
        <v>0.7311827956989247</v>
      </c>
      <c r="BD190" s="70">
        <v>0.5161290322580645</v>
      </c>
      <c r="BE190" s="70">
        <v>0.043010752688172046</v>
      </c>
      <c r="BF190" s="71" t="s">
        <v>340</v>
      </c>
      <c r="BG190" s="71" t="s">
        <v>340</v>
      </c>
      <c r="BH190" s="71" t="s">
        <v>340</v>
      </c>
      <c r="BI190" s="71" t="s">
        <v>340</v>
      </c>
      <c r="BJ190" s="71"/>
      <c r="BK190" s="71" t="s">
        <v>340</v>
      </c>
      <c r="BL190" s="84">
        <v>8</v>
      </c>
      <c r="BM190" s="9" t="s">
        <v>340</v>
      </c>
      <c r="BN190" s="3" t="s">
        <v>1303</v>
      </c>
      <c r="BO190" s="20" t="s">
        <v>1502</v>
      </c>
      <c r="BP190" s="9"/>
      <c r="BQ190" s="9">
        <v>8</v>
      </c>
      <c r="BR190" s="9">
        <v>8</v>
      </c>
      <c r="BS190" s="9">
        <v>0</v>
      </c>
      <c r="BT190" s="9">
        <v>0</v>
      </c>
      <c r="BU190" s="9">
        <v>1</v>
      </c>
      <c r="BV190" s="9">
        <v>0</v>
      </c>
      <c r="BW190" s="9">
        <v>0</v>
      </c>
      <c r="BX190" s="9">
        <v>14</v>
      </c>
      <c r="BY190" s="9">
        <v>9</v>
      </c>
      <c r="BZ190" s="9">
        <v>8</v>
      </c>
      <c r="CA190" s="9">
        <v>8</v>
      </c>
      <c r="CB190" s="9">
        <v>32</v>
      </c>
      <c r="CC190" s="9">
        <v>0</v>
      </c>
      <c r="CD190" s="9" t="s">
        <v>340</v>
      </c>
      <c r="CE190" s="9">
        <v>1</v>
      </c>
      <c r="CF190" s="9">
        <v>0</v>
      </c>
      <c r="CG190" s="9" t="s">
        <v>340</v>
      </c>
      <c r="CH190" s="9">
        <v>0</v>
      </c>
      <c r="CI190" s="9">
        <v>0</v>
      </c>
      <c r="CJ190" s="72">
        <v>3500</v>
      </c>
      <c r="CK190" s="72">
        <v>100</v>
      </c>
      <c r="CL190" s="24" t="s">
        <v>728</v>
      </c>
      <c r="CM190" s="21" t="s">
        <v>1685</v>
      </c>
      <c r="CN190" s="9"/>
      <c r="CO190" s="9"/>
      <c r="CP190" s="73"/>
      <c r="CQ190" s="74" t="s">
        <v>340</v>
      </c>
      <c r="CR190" s="25"/>
      <c r="CS190" s="25"/>
      <c r="CT190" s="71"/>
      <c r="CU190" s="9" t="s">
        <v>348</v>
      </c>
      <c r="CV190" s="9">
        <v>1</v>
      </c>
      <c r="CW190" s="9">
        <v>4</v>
      </c>
      <c r="CX190" s="75" t="s">
        <v>728</v>
      </c>
      <c r="CY190" s="26" t="s">
        <v>793</v>
      </c>
      <c r="CZ190" s="71"/>
      <c r="DA190" s="71"/>
      <c r="DB190" s="76"/>
      <c r="DC190" s="9"/>
      <c r="DD190" s="9" t="s">
        <v>340</v>
      </c>
      <c r="DE190" s="6"/>
      <c r="DF190" s="5"/>
      <c r="DG190" s="5"/>
      <c r="DH190" s="5"/>
      <c r="DI190" s="5" t="s">
        <v>340</v>
      </c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77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</row>
    <row r="191" spans="1:252" ht="25.5">
      <c r="A191" s="23" t="s">
        <v>563</v>
      </c>
      <c r="B191" s="9" t="s">
        <v>353</v>
      </c>
      <c r="C191" s="9" t="s">
        <v>242</v>
      </c>
      <c r="D191" s="9" t="s">
        <v>243</v>
      </c>
      <c r="E191" s="63" t="s">
        <v>1882</v>
      </c>
      <c r="F191" s="63" t="s">
        <v>1025</v>
      </c>
      <c r="G191" s="64">
        <v>520648</v>
      </c>
      <c r="H191" s="64">
        <v>941520</v>
      </c>
      <c r="I191" s="65" t="s">
        <v>497</v>
      </c>
      <c r="J191" s="65"/>
      <c r="K191" s="65"/>
      <c r="L191" s="6"/>
      <c r="M191" s="9"/>
      <c r="N191" s="66"/>
      <c r="O191" s="40"/>
      <c r="P191" s="40"/>
      <c r="Q191" s="67"/>
      <c r="R191" s="67"/>
      <c r="S191" s="67"/>
      <c r="T191" s="9" t="s">
        <v>340</v>
      </c>
      <c r="U191" s="9"/>
      <c r="V191" s="68"/>
      <c r="W191" s="65"/>
      <c r="X191" s="65"/>
      <c r="Y191" s="65"/>
      <c r="Z191" s="68" t="s">
        <v>340</v>
      </c>
      <c r="AA191" s="69"/>
      <c r="AB191" s="69"/>
      <c r="AC191" s="9">
        <v>0</v>
      </c>
      <c r="AD191" s="69"/>
      <c r="AE191" s="25"/>
      <c r="AF191" s="25"/>
      <c r="AG191" s="25"/>
      <c r="AH191" s="25"/>
      <c r="AI191" s="20"/>
      <c r="AJ191" s="20"/>
      <c r="AK191" s="20"/>
      <c r="AL191" s="20"/>
      <c r="AM191" s="9" t="s">
        <v>340</v>
      </c>
      <c r="AN191" s="9">
        <v>0</v>
      </c>
      <c r="AO191" s="9" t="s">
        <v>340</v>
      </c>
      <c r="AP191" s="9">
        <v>0</v>
      </c>
      <c r="AQ191" s="9">
        <v>0</v>
      </c>
      <c r="AR191" s="80">
        <v>0</v>
      </c>
      <c r="AS191" s="80">
        <v>0</v>
      </c>
      <c r="AT191" s="80">
        <v>0</v>
      </c>
      <c r="AU191" s="80">
        <v>0</v>
      </c>
      <c r="AV191" s="80">
        <v>0</v>
      </c>
      <c r="AW191" s="80">
        <v>0</v>
      </c>
      <c r="AX191" s="80">
        <v>0</v>
      </c>
      <c r="AY191" s="70">
        <v>0</v>
      </c>
      <c r="AZ191" s="70">
        <v>0</v>
      </c>
      <c r="BA191" s="70">
        <v>0</v>
      </c>
      <c r="BB191" s="70">
        <v>0</v>
      </c>
      <c r="BC191" s="70">
        <v>0</v>
      </c>
      <c r="BD191" s="70">
        <v>0</v>
      </c>
      <c r="BE191" s="70">
        <v>0</v>
      </c>
      <c r="BF191" s="71"/>
      <c r="BG191" s="71"/>
      <c r="BH191" s="71"/>
      <c r="BI191" s="71"/>
      <c r="BJ191" s="71"/>
      <c r="BK191" s="71"/>
      <c r="BL191" s="9">
        <v>8</v>
      </c>
      <c r="BM191" s="9"/>
      <c r="BN191" s="3" t="s">
        <v>1304</v>
      </c>
      <c r="BO191" s="20" t="s">
        <v>1501</v>
      </c>
      <c r="BP191" s="9"/>
      <c r="BQ191" s="9">
        <v>8</v>
      </c>
      <c r="BR191" s="9">
        <v>8</v>
      </c>
      <c r="BS191" s="9">
        <v>0</v>
      </c>
      <c r="BT191" s="9">
        <v>0</v>
      </c>
      <c r="BU191" s="9">
        <v>1</v>
      </c>
      <c r="BV191" s="9">
        <v>0</v>
      </c>
      <c r="BW191" s="9">
        <v>0</v>
      </c>
      <c r="BX191" s="9">
        <v>13</v>
      </c>
      <c r="BY191" s="9">
        <v>10</v>
      </c>
      <c r="BZ191" s="9">
        <v>8</v>
      </c>
      <c r="CA191" s="9">
        <v>8</v>
      </c>
      <c r="CB191" s="9">
        <v>32</v>
      </c>
      <c r="CC191" s="9">
        <v>0</v>
      </c>
      <c r="CD191" s="9">
        <v>0</v>
      </c>
      <c r="CE191" s="9">
        <v>1</v>
      </c>
      <c r="CF191" s="9">
        <v>0</v>
      </c>
      <c r="CG191" s="9" t="s">
        <v>340</v>
      </c>
      <c r="CH191" s="9">
        <v>0</v>
      </c>
      <c r="CI191" s="9">
        <v>0</v>
      </c>
      <c r="CJ191" s="72">
        <v>3500</v>
      </c>
      <c r="CK191" s="72">
        <v>100</v>
      </c>
      <c r="CL191" s="79" t="s">
        <v>728</v>
      </c>
      <c r="CM191" s="22" t="s">
        <v>1685</v>
      </c>
      <c r="CN191" s="9"/>
      <c r="CO191" s="9"/>
      <c r="CP191" s="73"/>
      <c r="CQ191" s="74" t="s">
        <v>340</v>
      </c>
      <c r="CR191" s="25"/>
      <c r="CS191" s="25"/>
      <c r="CT191" s="71"/>
      <c r="CU191" s="9" t="s">
        <v>348</v>
      </c>
      <c r="CV191" s="9">
        <v>1</v>
      </c>
      <c r="CW191" s="9">
        <v>4</v>
      </c>
      <c r="CX191" s="75" t="s">
        <v>728</v>
      </c>
      <c r="CY191" s="26"/>
      <c r="CZ191" s="71"/>
      <c r="DA191" s="71"/>
      <c r="DB191" s="76"/>
      <c r="DC191" s="9"/>
      <c r="DD191" s="9" t="s">
        <v>340</v>
      </c>
      <c r="DE191" s="6"/>
      <c r="DF191" s="5"/>
      <c r="DG191" s="5"/>
      <c r="DH191" s="5"/>
      <c r="DI191" s="5" t="s">
        <v>340</v>
      </c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77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</row>
    <row r="192" spans="1:252" ht="25.5">
      <c r="A192" s="23" t="s">
        <v>405</v>
      </c>
      <c r="B192" s="9" t="s">
        <v>353</v>
      </c>
      <c r="C192" s="9" t="s">
        <v>1688</v>
      </c>
      <c r="D192" s="9" t="s">
        <v>1689</v>
      </c>
      <c r="E192" s="63" t="s">
        <v>1690</v>
      </c>
      <c r="F192" s="63" t="s">
        <v>965</v>
      </c>
      <c r="G192" s="64">
        <v>510401</v>
      </c>
      <c r="H192" s="64">
        <v>934735</v>
      </c>
      <c r="I192" s="65" t="s">
        <v>384</v>
      </c>
      <c r="J192" s="65"/>
      <c r="K192" s="65"/>
      <c r="L192" s="60">
        <v>1996</v>
      </c>
      <c r="M192" s="9" t="s">
        <v>341</v>
      </c>
      <c r="N192" s="66"/>
      <c r="O192" s="40">
        <v>316</v>
      </c>
      <c r="P192" s="40">
        <v>20652</v>
      </c>
      <c r="Q192" s="67"/>
      <c r="R192" s="67"/>
      <c r="S192" s="67"/>
      <c r="T192" s="9" t="s">
        <v>340</v>
      </c>
      <c r="U192" s="9" t="s">
        <v>340</v>
      </c>
      <c r="V192" s="68" t="s">
        <v>340</v>
      </c>
      <c r="W192" s="65" t="s">
        <v>340</v>
      </c>
      <c r="X192" s="65" t="s">
        <v>340</v>
      </c>
      <c r="Y192" s="65" t="s">
        <v>340</v>
      </c>
      <c r="Z192" s="68"/>
      <c r="AA192" s="69">
        <v>1</v>
      </c>
      <c r="AB192" s="69">
        <v>81.34762851462652</v>
      </c>
      <c r="AC192" s="9">
        <v>2</v>
      </c>
      <c r="AD192" s="69">
        <v>10.522578812837262</v>
      </c>
      <c r="AE192" s="25"/>
      <c r="AF192" s="25"/>
      <c r="AG192" s="25"/>
      <c r="AH192" s="25" t="s">
        <v>340</v>
      </c>
      <c r="AI192" s="20"/>
      <c r="AJ192" s="20"/>
      <c r="AK192" s="20"/>
      <c r="AL192" s="20" t="s">
        <v>1501</v>
      </c>
      <c r="AM192" s="9" t="s">
        <v>340</v>
      </c>
      <c r="AN192" s="9" t="s">
        <v>340</v>
      </c>
      <c r="AO192" s="9" t="s">
        <v>340</v>
      </c>
      <c r="AP192" s="9">
        <v>0</v>
      </c>
      <c r="AQ192" s="9">
        <v>0</v>
      </c>
      <c r="AR192" s="80" t="s">
        <v>340</v>
      </c>
      <c r="AS192" s="80" t="s">
        <v>340</v>
      </c>
      <c r="AT192" s="80" t="s">
        <v>340</v>
      </c>
      <c r="AU192" s="80" t="s">
        <v>340</v>
      </c>
      <c r="AV192" s="80" t="s">
        <v>340</v>
      </c>
      <c r="AW192" s="80" t="s">
        <v>340</v>
      </c>
      <c r="AX192" s="80" t="s">
        <v>340</v>
      </c>
      <c r="AY192" s="70">
        <v>81.34762851462652</v>
      </c>
      <c r="AZ192" s="70">
        <v>8.129792672536212</v>
      </c>
      <c r="BA192" s="70">
        <v>0.049701789264413515</v>
      </c>
      <c r="BB192" s="70">
        <v>1.4910536779324055</v>
      </c>
      <c r="BC192" s="70">
        <v>6.326327747798921</v>
      </c>
      <c r="BD192" s="70">
        <v>1.7892644135188867</v>
      </c>
      <c r="BE192" s="70">
        <v>0.8662311843226356</v>
      </c>
      <c r="BF192" s="71" t="s">
        <v>340</v>
      </c>
      <c r="BG192" s="71" t="s">
        <v>340</v>
      </c>
      <c r="BH192" s="71" t="s">
        <v>340</v>
      </c>
      <c r="BI192" s="71" t="s">
        <v>340</v>
      </c>
      <c r="BJ192" s="71"/>
      <c r="BK192" s="71" t="s">
        <v>340</v>
      </c>
      <c r="BL192" s="9">
        <v>8</v>
      </c>
      <c r="BM192" s="9" t="s">
        <v>340</v>
      </c>
      <c r="BN192" s="3" t="s">
        <v>1316</v>
      </c>
      <c r="BO192" s="20" t="s">
        <v>1502</v>
      </c>
      <c r="BP192" s="9"/>
      <c r="BQ192" s="9">
        <v>8</v>
      </c>
      <c r="BR192" s="9">
        <v>8</v>
      </c>
      <c r="BS192" s="9">
        <v>0</v>
      </c>
      <c r="BT192" s="9">
        <v>0</v>
      </c>
      <c r="BU192" s="9">
        <v>2</v>
      </c>
      <c r="BV192" s="9">
        <v>0</v>
      </c>
      <c r="BW192" s="9">
        <v>0</v>
      </c>
      <c r="BX192" s="9">
        <v>15</v>
      </c>
      <c r="BY192" s="9">
        <v>9</v>
      </c>
      <c r="BZ192" s="9">
        <v>9</v>
      </c>
      <c r="CA192" s="9">
        <v>8</v>
      </c>
      <c r="CB192" s="9">
        <v>30</v>
      </c>
      <c r="CC192" s="9" t="s">
        <v>340</v>
      </c>
      <c r="CD192" s="9" t="s">
        <v>340</v>
      </c>
      <c r="CE192" s="9">
        <v>1</v>
      </c>
      <c r="CF192" s="9" t="s">
        <v>340</v>
      </c>
      <c r="CG192" s="9">
        <v>0</v>
      </c>
      <c r="CH192" s="9">
        <v>0</v>
      </c>
      <c r="CI192" s="9">
        <v>0</v>
      </c>
      <c r="CJ192" s="72">
        <v>5000</v>
      </c>
      <c r="CK192" s="72">
        <v>150</v>
      </c>
      <c r="CL192" s="79" t="s">
        <v>818</v>
      </c>
      <c r="CM192" s="22" t="s">
        <v>1586</v>
      </c>
      <c r="CN192" s="9"/>
      <c r="CO192" s="9"/>
      <c r="CP192" s="73"/>
      <c r="CQ192" s="74" t="s">
        <v>340</v>
      </c>
      <c r="CR192" s="25"/>
      <c r="CS192" s="25"/>
      <c r="CT192" s="71"/>
      <c r="CU192" s="9" t="s">
        <v>348</v>
      </c>
      <c r="CV192" s="9">
        <v>1</v>
      </c>
      <c r="CW192" s="9">
        <v>3</v>
      </c>
      <c r="CX192" s="75" t="s">
        <v>818</v>
      </c>
      <c r="CY192" s="26" t="s">
        <v>1366</v>
      </c>
      <c r="CZ192" s="71"/>
      <c r="DA192" s="71"/>
      <c r="DB192" s="76"/>
      <c r="DC192" s="9" t="s">
        <v>340</v>
      </c>
      <c r="DD192" s="9" t="s">
        <v>340</v>
      </c>
      <c r="DE192" s="6">
        <v>1996</v>
      </c>
      <c r="DF192" s="5">
        <v>915.966</v>
      </c>
      <c r="DG192" s="5"/>
      <c r="DH192" s="5">
        <v>915.966</v>
      </c>
      <c r="DI192" s="5" t="s">
        <v>340</v>
      </c>
      <c r="DJ192" s="5"/>
      <c r="DK192" s="5"/>
      <c r="DL192" s="5"/>
      <c r="DM192" s="5"/>
      <c r="DN192" s="5">
        <v>507</v>
      </c>
      <c r="DO192" s="5">
        <v>27.4</v>
      </c>
      <c r="DP192" s="5"/>
      <c r="DQ192" s="5">
        <v>1775.9</v>
      </c>
      <c r="DR192" s="5">
        <v>224</v>
      </c>
      <c r="DS192" s="5"/>
      <c r="DT192" s="5">
        <v>2534.3</v>
      </c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>
        <v>3450.266</v>
      </c>
      <c r="EH192" s="5"/>
      <c r="EI192" s="5"/>
      <c r="EJ192" s="5"/>
      <c r="EK192" s="5"/>
      <c r="EL192" s="5"/>
      <c r="EM192" s="5"/>
      <c r="EN192" s="5"/>
      <c r="EO192" s="5">
        <v>128</v>
      </c>
      <c r="EP192" s="5"/>
      <c r="EQ192" s="5"/>
      <c r="ER192" s="5"/>
      <c r="ES192" s="5">
        <v>128</v>
      </c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77">
        <v>3578.266</v>
      </c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</row>
    <row r="193" spans="1:252" ht="25.5">
      <c r="A193" s="23" t="s">
        <v>547</v>
      </c>
      <c r="B193" s="9" t="s">
        <v>353</v>
      </c>
      <c r="C193" s="9" t="s">
        <v>1960</v>
      </c>
      <c r="D193" s="9" t="s">
        <v>1961</v>
      </c>
      <c r="E193" s="63" t="s">
        <v>1882</v>
      </c>
      <c r="F193" s="63" t="s">
        <v>1047</v>
      </c>
      <c r="G193" s="64">
        <v>525637</v>
      </c>
      <c r="H193" s="64">
        <v>911846</v>
      </c>
      <c r="I193" s="65" t="s">
        <v>497</v>
      </c>
      <c r="J193" s="65"/>
      <c r="K193" s="65"/>
      <c r="L193" s="60"/>
      <c r="M193" s="9" t="s">
        <v>344</v>
      </c>
      <c r="N193" s="66"/>
      <c r="O193" s="40"/>
      <c r="P193" s="40">
        <f>969+978</f>
        <v>1947</v>
      </c>
      <c r="Q193" s="67"/>
      <c r="R193" s="67"/>
      <c r="S193" s="67"/>
      <c r="T193" s="9" t="s">
        <v>340</v>
      </c>
      <c r="U193" s="9"/>
      <c r="V193" s="68"/>
      <c r="W193" s="65"/>
      <c r="X193" s="65"/>
      <c r="Y193" s="65" t="s">
        <v>340</v>
      </c>
      <c r="Z193" s="68"/>
      <c r="AA193" s="69">
        <v>1</v>
      </c>
      <c r="AB193" s="69">
        <v>59.50920245398773</v>
      </c>
      <c r="AC193" s="9">
        <v>1</v>
      </c>
      <c r="AD193" s="69">
        <v>2.2494887525562373</v>
      </c>
      <c r="AE193" s="25"/>
      <c r="AF193" s="25"/>
      <c r="AG193" s="25"/>
      <c r="AH193" s="25"/>
      <c r="AI193" s="20"/>
      <c r="AJ193" s="20"/>
      <c r="AK193" s="20"/>
      <c r="AL193" s="20" t="s">
        <v>1502</v>
      </c>
      <c r="AM193" s="9" t="s">
        <v>340</v>
      </c>
      <c r="AN193" s="9">
        <v>0</v>
      </c>
      <c r="AO193" s="9" t="s">
        <v>340</v>
      </c>
      <c r="AP193" s="9">
        <v>0</v>
      </c>
      <c r="AQ193" s="9">
        <v>0</v>
      </c>
      <c r="AR193" s="80" t="s">
        <v>340</v>
      </c>
      <c r="AS193" s="80" t="s">
        <v>340</v>
      </c>
      <c r="AT193" s="80">
        <v>0</v>
      </c>
      <c r="AU193" s="80" t="s">
        <v>340</v>
      </c>
      <c r="AV193" s="80" t="s">
        <v>340</v>
      </c>
      <c r="AW193" s="80" t="s">
        <v>340</v>
      </c>
      <c r="AX193" s="80" t="s">
        <v>340</v>
      </c>
      <c r="AY193" s="70">
        <v>59.50920245398773</v>
      </c>
      <c r="AZ193" s="70">
        <v>38.24130879345603</v>
      </c>
      <c r="BA193" s="70">
        <v>0</v>
      </c>
      <c r="BB193" s="70">
        <v>0.408997955010225</v>
      </c>
      <c r="BC193" s="70">
        <v>1.1247443762781186</v>
      </c>
      <c r="BD193" s="70">
        <v>0.6134969325153374</v>
      </c>
      <c r="BE193" s="70">
        <v>0.10224948875255625</v>
      </c>
      <c r="BF193" s="71" t="s">
        <v>340</v>
      </c>
      <c r="BG193" s="71" t="s">
        <v>340</v>
      </c>
      <c r="BH193" s="71" t="s">
        <v>340</v>
      </c>
      <c r="BI193" s="71"/>
      <c r="BJ193" s="71"/>
      <c r="BK193" s="71" t="s">
        <v>340</v>
      </c>
      <c r="BL193" s="9">
        <v>15</v>
      </c>
      <c r="BM193" s="9" t="s">
        <v>340</v>
      </c>
      <c r="BN193" s="3" t="s">
        <v>1319</v>
      </c>
      <c r="BO193" s="20" t="s">
        <v>1501</v>
      </c>
      <c r="BP193" s="9"/>
      <c r="BQ193" s="9">
        <v>15</v>
      </c>
      <c r="BR193" s="9">
        <v>15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8</v>
      </c>
      <c r="BY193" s="9">
        <v>11</v>
      </c>
      <c r="BZ193" s="9">
        <v>8</v>
      </c>
      <c r="CA193" s="9">
        <v>5</v>
      </c>
      <c r="CB193" s="9">
        <v>32</v>
      </c>
      <c r="CC193" s="9">
        <v>0</v>
      </c>
      <c r="CD193" s="9" t="s">
        <v>340</v>
      </c>
      <c r="CE193" s="9">
        <v>1</v>
      </c>
      <c r="CF193" s="9">
        <v>0</v>
      </c>
      <c r="CG193" s="9" t="s">
        <v>340</v>
      </c>
      <c r="CH193" s="9">
        <v>0</v>
      </c>
      <c r="CI193" s="9">
        <v>0</v>
      </c>
      <c r="CJ193" s="72">
        <v>3500</v>
      </c>
      <c r="CK193" s="72">
        <v>100</v>
      </c>
      <c r="CL193" s="79" t="s">
        <v>728</v>
      </c>
      <c r="CM193" s="22" t="s">
        <v>1685</v>
      </c>
      <c r="CN193" s="9"/>
      <c r="CO193" s="9"/>
      <c r="CP193" s="73"/>
      <c r="CQ193" s="74" t="s">
        <v>340</v>
      </c>
      <c r="CR193" s="25"/>
      <c r="CS193" s="25"/>
      <c r="CT193" s="71"/>
      <c r="CU193" s="9" t="s">
        <v>348</v>
      </c>
      <c r="CV193" s="9">
        <v>1</v>
      </c>
      <c r="CW193" s="9">
        <v>4</v>
      </c>
      <c r="CX193" s="75" t="s">
        <v>728</v>
      </c>
      <c r="CY193" s="26" t="s">
        <v>793</v>
      </c>
      <c r="CZ193" s="71"/>
      <c r="DA193" s="71"/>
      <c r="DB193" s="76"/>
      <c r="DC193" s="9"/>
      <c r="DD193" s="9" t="s">
        <v>340</v>
      </c>
      <c r="DE193" s="6"/>
      <c r="DF193" s="5"/>
      <c r="DG193" s="5"/>
      <c r="DH193" s="5"/>
      <c r="DI193" s="5" t="s">
        <v>340</v>
      </c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77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</row>
    <row r="194" spans="1:252" ht="25.5">
      <c r="A194" s="23" t="s">
        <v>546</v>
      </c>
      <c r="B194" s="9" t="s">
        <v>353</v>
      </c>
      <c r="C194" s="9" t="s">
        <v>154</v>
      </c>
      <c r="D194" s="9" t="s">
        <v>155</v>
      </c>
      <c r="E194" s="63" t="s">
        <v>1882</v>
      </c>
      <c r="F194" s="63" t="s">
        <v>1047</v>
      </c>
      <c r="G194" s="64">
        <v>535327</v>
      </c>
      <c r="H194" s="64">
        <v>921146</v>
      </c>
      <c r="I194" s="65" t="s">
        <v>497</v>
      </c>
      <c r="J194" s="65"/>
      <c r="K194" s="65"/>
      <c r="L194" s="6"/>
      <c r="M194" s="9" t="s">
        <v>344</v>
      </c>
      <c r="N194" s="66"/>
      <c r="O194" s="40"/>
      <c r="P194" s="40">
        <f>606+662</f>
        <v>1268</v>
      </c>
      <c r="Q194" s="67"/>
      <c r="R194" s="67"/>
      <c r="S194" s="67"/>
      <c r="T194" s="65" t="s">
        <v>340</v>
      </c>
      <c r="U194" s="65"/>
      <c r="V194" s="68"/>
      <c r="W194" s="65"/>
      <c r="X194" s="65"/>
      <c r="Y194" s="65"/>
      <c r="Z194" s="68" t="s">
        <v>340</v>
      </c>
      <c r="AA194" s="69">
        <v>2</v>
      </c>
      <c r="AB194" s="69">
        <v>50.30211480362537</v>
      </c>
      <c r="AC194" s="9">
        <v>1</v>
      </c>
      <c r="AD194" s="69">
        <v>3.6253776435045313</v>
      </c>
      <c r="AE194" s="79"/>
      <c r="AF194" s="79"/>
      <c r="AG194" s="79"/>
      <c r="AH194" s="79"/>
      <c r="AI194" s="20"/>
      <c r="AJ194" s="20"/>
      <c r="AK194" s="20"/>
      <c r="AL194" s="20"/>
      <c r="AM194" s="9" t="s">
        <v>340</v>
      </c>
      <c r="AN194" s="9">
        <v>0</v>
      </c>
      <c r="AO194" s="9" t="s">
        <v>340</v>
      </c>
      <c r="AP194" s="9">
        <v>0</v>
      </c>
      <c r="AQ194" s="9">
        <v>0</v>
      </c>
      <c r="AR194" s="80" t="s">
        <v>340</v>
      </c>
      <c r="AS194" s="80" t="s">
        <v>340</v>
      </c>
      <c r="AT194" s="80">
        <v>0</v>
      </c>
      <c r="AU194" s="80" t="s">
        <v>340</v>
      </c>
      <c r="AV194" s="80" t="s">
        <v>340</v>
      </c>
      <c r="AW194" s="80" t="s">
        <v>340</v>
      </c>
      <c r="AX194" s="80">
        <v>0</v>
      </c>
      <c r="AY194" s="70">
        <v>46.07250755287009</v>
      </c>
      <c r="AZ194" s="70">
        <v>50.30211480362537</v>
      </c>
      <c r="BA194" s="70">
        <v>0</v>
      </c>
      <c r="BB194" s="70">
        <v>0.6042296072507553</v>
      </c>
      <c r="BC194" s="70">
        <v>2.8700906344410875</v>
      </c>
      <c r="BD194" s="70">
        <v>0.1510574018126888</v>
      </c>
      <c r="BE194" s="70">
        <v>0</v>
      </c>
      <c r="BF194" s="71" t="s">
        <v>340</v>
      </c>
      <c r="BG194" s="71" t="s">
        <v>340</v>
      </c>
      <c r="BH194" s="71" t="s">
        <v>340</v>
      </c>
      <c r="BI194" s="71"/>
      <c r="BJ194" s="71"/>
      <c r="BK194" s="71" t="s">
        <v>340</v>
      </c>
      <c r="BL194" s="9">
        <v>8</v>
      </c>
      <c r="BM194" s="9"/>
      <c r="BN194" s="3" t="s">
        <v>1321</v>
      </c>
      <c r="BO194" s="20" t="s">
        <v>1501</v>
      </c>
      <c r="BP194" s="9"/>
      <c r="BQ194" s="9">
        <v>8</v>
      </c>
      <c r="BR194" s="9">
        <v>8</v>
      </c>
      <c r="BS194" s="9">
        <v>0</v>
      </c>
      <c r="BT194" s="9">
        <v>0</v>
      </c>
      <c r="BU194" s="9">
        <v>0</v>
      </c>
      <c r="BV194" s="9">
        <v>0</v>
      </c>
      <c r="BW194" s="9">
        <v>0</v>
      </c>
      <c r="BX194" s="9">
        <v>11</v>
      </c>
      <c r="BY194" s="9">
        <v>10</v>
      </c>
      <c r="BZ194" s="9">
        <v>10</v>
      </c>
      <c r="CA194" s="9">
        <v>7</v>
      </c>
      <c r="CB194" s="9">
        <v>33</v>
      </c>
      <c r="CC194" s="9">
        <v>0</v>
      </c>
      <c r="CD194" s="9">
        <v>0</v>
      </c>
      <c r="CE194" s="9">
        <v>1</v>
      </c>
      <c r="CF194" s="9">
        <v>0</v>
      </c>
      <c r="CG194" s="9" t="s">
        <v>340</v>
      </c>
      <c r="CH194" s="9">
        <v>0</v>
      </c>
      <c r="CI194" s="9">
        <v>0</v>
      </c>
      <c r="CJ194" s="72">
        <v>3500</v>
      </c>
      <c r="CK194" s="72">
        <v>100</v>
      </c>
      <c r="CL194" s="79" t="s">
        <v>728</v>
      </c>
      <c r="CM194" s="22" t="s">
        <v>1685</v>
      </c>
      <c r="CN194" s="9"/>
      <c r="CO194" s="9"/>
      <c r="CP194" s="73"/>
      <c r="CQ194" s="74" t="s">
        <v>340</v>
      </c>
      <c r="CR194" s="25"/>
      <c r="CS194" s="25"/>
      <c r="CT194" s="71"/>
      <c r="CU194" s="9" t="s">
        <v>348</v>
      </c>
      <c r="CV194" s="9"/>
      <c r="CW194" s="9">
        <v>4</v>
      </c>
      <c r="CX194" s="72" t="s">
        <v>728</v>
      </c>
      <c r="CY194" s="26" t="s">
        <v>793</v>
      </c>
      <c r="CZ194" s="71"/>
      <c r="DA194" s="71"/>
      <c r="DB194" s="76"/>
      <c r="DC194" s="9"/>
      <c r="DD194" s="9" t="s">
        <v>340</v>
      </c>
      <c r="DE194" s="6"/>
      <c r="DF194" s="5"/>
      <c r="DG194" s="5"/>
      <c r="DH194" s="5"/>
      <c r="DI194" s="5" t="s">
        <v>340</v>
      </c>
      <c r="DJ194" s="5"/>
      <c r="DK194" s="5"/>
      <c r="DL194" s="5"/>
      <c r="DM194" s="5"/>
      <c r="DN194" s="5"/>
      <c r="DO194" s="5"/>
      <c r="DP194" s="5"/>
      <c r="DQ194" s="5"/>
      <c r="DR194" s="5">
        <v>246.5</v>
      </c>
      <c r="DS194" s="5">
        <v>57.5</v>
      </c>
      <c r="DT194" s="5">
        <v>304</v>
      </c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>
        <v>304</v>
      </c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77">
        <v>34</v>
      </c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</row>
    <row r="195" spans="1:252" ht="25.5">
      <c r="A195" s="23" t="s">
        <v>543</v>
      </c>
      <c r="B195" s="9" t="s">
        <v>353</v>
      </c>
      <c r="C195" s="9" t="s">
        <v>159</v>
      </c>
      <c r="D195" s="9" t="s">
        <v>160</v>
      </c>
      <c r="E195" s="63" t="s">
        <v>1882</v>
      </c>
      <c r="F195" s="63" t="s">
        <v>1047</v>
      </c>
      <c r="G195" s="64">
        <v>530351</v>
      </c>
      <c r="H195" s="64">
        <v>932040</v>
      </c>
      <c r="I195" s="65" t="s">
        <v>497</v>
      </c>
      <c r="J195" s="65"/>
      <c r="K195" s="65"/>
      <c r="L195" s="6"/>
      <c r="M195" s="9" t="s">
        <v>344</v>
      </c>
      <c r="N195" s="66"/>
      <c r="O195" s="40"/>
      <c r="P195" s="40">
        <f>1937+2039</f>
        <v>3976</v>
      </c>
      <c r="Q195" s="67"/>
      <c r="R195" s="67"/>
      <c r="S195" s="67"/>
      <c r="T195" s="9" t="s">
        <v>340</v>
      </c>
      <c r="U195" s="9"/>
      <c r="V195" s="68"/>
      <c r="W195" s="65"/>
      <c r="X195" s="65"/>
      <c r="Y195" s="65"/>
      <c r="Z195" s="68" t="s">
        <v>340</v>
      </c>
      <c r="AA195" s="85">
        <v>1</v>
      </c>
      <c r="AB195" s="69">
        <v>61.33464180569186</v>
      </c>
      <c r="AC195" s="9">
        <v>1</v>
      </c>
      <c r="AD195" s="69">
        <v>1.8645731108930321</v>
      </c>
      <c r="AE195" s="24"/>
      <c r="AF195" s="83"/>
      <c r="AG195" s="74"/>
      <c r="AH195" s="74"/>
      <c r="AI195" s="20"/>
      <c r="AJ195" s="20"/>
      <c r="AK195" s="20"/>
      <c r="AL195" s="20" t="s">
        <v>1502</v>
      </c>
      <c r="AM195" s="9" t="s">
        <v>340</v>
      </c>
      <c r="AN195" s="9">
        <v>0</v>
      </c>
      <c r="AO195" s="9" t="s">
        <v>340</v>
      </c>
      <c r="AP195" s="9">
        <v>0</v>
      </c>
      <c r="AQ195" s="9">
        <v>0</v>
      </c>
      <c r="AR195" s="9" t="s">
        <v>340</v>
      </c>
      <c r="AS195" s="9" t="s">
        <v>340</v>
      </c>
      <c r="AT195" s="9">
        <v>0</v>
      </c>
      <c r="AU195" s="9" t="s">
        <v>340</v>
      </c>
      <c r="AV195" s="9" t="s">
        <v>340</v>
      </c>
      <c r="AW195" s="9" t="s">
        <v>340</v>
      </c>
      <c r="AX195" s="9" t="s">
        <v>340</v>
      </c>
      <c r="AY195" s="70">
        <v>61.33464180569186</v>
      </c>
      <c r="AZ195" s="70">
        <v>36.80078508341511</v>
      </c>
      <c r="BA195" s="70">
        <v>0</v>
      </c>
      <c r="BB195" s="70">
        <v>0.5888125613346418</v>
      </c>
      <c r="BC195" s="70">
        <v>1.1776251226692835</v>
      </c>
      <c r="BD195" s="70">
        <v>0.04906771344455348</v>
      </c>
      <c r="BE195" s="70">
        <v>0.04906771344455348</v>
      </c>
      <c r="BF195" s="71" t="s">
        <v>340</v>
      </c>
      <c r="BG195" s="71" t="s">
        <v>340</v>
      </c>
      <c r="BH195" s="71" t="s">
        <v>340</v>
      </c>
      <c r="BI195" s="71"/>
      <c r="BJ195" s="71"/>
      <c r="BK195" s="71" t="s">
        <v>340</v>
      </c>
      <c r="BL195" s="84">
        <v>10</v>
      </c>
      <c r="BM195" s="9"/>
      <c r="BN195" s="3" t="s">
        <v>1315</v>
      </c>
      <c r="BO195" s="20" t="s">
        <v>1501</v>
      </c>
      <c r="BP195" s="9"/>
      <c r="BQ195" s="9">
        <v>10</v>
      </c>
      <c r="BR195" s="9">
        <v>10</v>
      </c>
      <c r="BS195" s="9">
        <v>0</v>
      </c>
      <c r="BT195" s="9">
        <v>0</v>
      </c>
      <c r="BU195" s="9">
        <v>0</v>
      </c>
      <c r="BV195" s="9">
        <v>0</v>
      </c>
      <c r="BW195" s="9">
        <v>0</v>
      </c>
      <c r="BX195" s="9">
        <v>12</v>
      </c>
      <c r="BY195" s="9">
        <v>11</v>
      </c>
      <c r="BZ195" s="9">
        <v>6</v>
      </c>
      <c r="CA195" s="9">
        <v>8</v>
      </c>
      <c r="CB195" s="9">
        <v>32</v>
      </c>
      <c r="CC195" s="9">
        <v>0</v>
      </c>
      <c r="CD195" s="9">
        <v>0</v>
      </c>
      <c r="CE195" s="9">
        <v>1</v>
      </c>
      <c r="CF195" s="9">
        <v>0</v>
      </c>
      <c r="CG195" s="9" t="s">
        <v>340</v>
      </c>
      <c r="CH195" s="9">
        <v>0</v>
      </c>
      <c r="CI195" s="9">
        <v>0</v>
      </c>
      <c r="CJ195" s="72">
        <v>3500</v>
      </c>
      <c r="CK195" s="72">
        <v>100</v>
      </c>
      <c r="CL195" s="24" t="s">
        <v>728</v>
      </c>
      <c r="CM195" s="21" t="s">
        <v>1685</v>
      </c>
      <c r="CN195" s="9"/>
      <c r="CO195" s="9"/>
      <c r="CP195" s="73"/>
      <c r="CQ195" s="74" t="s">
        <v>340</v>
      </c>
      <c r="CR195" s="25"/>
      <c r="CS195" s="25"/>
      <c r="CT195" s="71"/>
      <c r="CU195" s="9" t="s">
        <v>348</v>
      </c>
      <c r="CV195" s="9">
        <v>1</v>
      </c>
      <c r="CW195" s="9">
        <v>4</v>
      </c>
      <c r="CX195" s="75" t="s">
        <v>728</v>
      </c>
      <c r="CY195" s="26" t="s">
        <v>1366</v>
      </c>
      <c r="CZ195" s="71"/>
      <c r="DA195" s="71"/>
      <c r="DB195" s="76"/>
      <c r="DC195" s="9"/>
      <c r="DD195" s="9" t="s">
        <v>340</v>
      </c>
      <c r="DE195" s="6"/>
      <c r="DF195" s="5"/>
      <c r="DG195" s="5"/>
      <c r="DH195" s="5"/>
      <c r="DI195" s="5" t="s">
        <v>340</v>
      </c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77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</row>
    <row r="196" spans="1:252" ht="25.5">
      <c r="A196" s="23" t="s">
        <v>402</v>
      </c>
      <c r="B196" s="9" t="s">
        <v>353</v>
      </c>
      <c r="C196" s="9" t="s">
        <v>1600</v>
      </c>
      <c r="D196" s="9" t="s">
        <v>1601</v>
      </c>
      <c r="E196" s="63" t="s">
        <v>1602</v>
      </c>
      <c r="F196" s="63" t="s">
        <v>881</v>
      </c>
      <c r="G196" s="64">
        <v>425958</v>
      </c>
      <c r="H196" s="64">
        <v>821832</v>
      </c>
      <c r="I196" s="65" t="s">
        <v>384</v>
      </c>
      <c r="J196" s="65"/>
      <c r="K196" s="65"/>
      <c r="L196" s="60">
        <v>1997</v>
      </c>
      <c r="M196" s="9" t="s">
        <v>348</v>
      </c>
      <c r="N196" s="66"/>
      <c r="O196" s="40"/>
      <c r="P196" s="40">
        <f>2317+2218</f>
        <v>4535</v>
      </c>
      <c r="Q196" s="67" t="s">
        <v>340</v>
      </c>
      <c r="R196" s="67"/>
      <c r="S196" s="67"/>
      <c r="T196" s="65" t="s">
        <v>340</v>
      </c>
      <c r="U196" s="65" t="s">
        <v>340</v>
      </c>
      <c r="V196" s="68" t="s">
        <v>340</v>
      </c>
      <c r="W196" s="65"/>
      <c r="X196" s="65" t="s">
        <v>340</v>
      </c>
      <c r="Y196" s="65"/>
      <c r="Z196" s="68"/>
      <c r="AA196" s="69">
        <v>1</v>
      </c>
      <c r="AB196" s="69">
        <v>73.99548532731377</v>
      </c>
      <c r="AC196" s="9">
        <v>1</v>
      </c>
      <c r="AD196" s="69">
        <v>21.851015801354404</v>
      </c>
      <c r="AE196" s="79"/>
      <c r="AF196" s="79"/>
      <c r="AG196" s="79"/>
      <c r="AH196" s="79"/>
      <c r="AI196" s="20"/>
      <c r="AJ196" s="20"/>
      <c r="AK196" s="20"/>
      <c r="AL196" s="20" t="s">
        <v>1502</v>
      </c>
      <c r="AM196" s="9" t="s">
        <v>340</v>
      </c>
      <c r="AN196" s="9" t="s">
        <v>340</v>
      </c>
      <c r="AO196" s="9" t="s">
        <v>340</v>
      </c>
      <c r="AP196" s="9" t="s">
        <v>340</v>
      </c>
      <c r="AQ196" s="9">
        <v>0</v>
      </c>
      <c r="AR196" s="80" t="s">
        <v>340</v>
      </c>
      <c r="AS196" s="80" t="s">
        <v>340</v>
      </c>
      <c r="AT196" s="80">
        <v>0</v>
      </c>
      <c r="AU196" s="80" t="s">
        <v>340</v>
      </c>
      <c r="AV196" s="80" t="s">
        <v>340</v>
      </c>
      <c r="AW196" s="80" t="s">
        <v>340</v>
      </c>
      <c r="AX196" s="80" t="s">
        <v>340</v>
      </c>
      <c r="AY196" s="70">
        <v>73.99548532731377</v>
      </c>
      <c r="AZ196" s="70">
        <v>4.153498871331828</v>
      </c>
      <c r="BA196" s="70">
        <v>0</v>
      </c>
      <c r="BB196" s="70">
        <v>11.82844243792325</v>
      </c>
      <c r="BC196" s="70">
        <v>8.758465011286681</v>
      </c>
      <c r="BD196" s="70">
        <v>1.038374717832957</v>
      </c>
      <c r="BE196" s="70">
        <v>0.2257336343115124</v>
      </c>
      <c r="BF196" s="71" t="s">
        <v>340</v>
      </c>
      <c r="BG196" s="71" t="s">
        <v>340</v>
      </c>
      <c r="BH196" s="71" t="s">
        <v>340</v>
      </c>
      <c r="BI196" s="71"/>
      <c r="BJ196" s="71"/>
      <c r="BK196" s="71" t="s">
        <v>340</v>
      </c>
      <c r="BL196" s="9">
        <v>7</v>
      </c>
      <c r="BM196" s="9" t="s">
        <v>340</v>
      </c>
      <c r="BN196" s="3" t="s">
        <v>1312</v>
      </c>
      <c r="BO196" s="20" t="s">
        <v>1502</v>
      </c>
      <c r="BP196" s="9"/>
      <c r="BQ196" s="9">
        <v>7</v>
      </c>
      <c r="BR196" s="9">
        <v>7</v>
      </c>
      <c r="BS196" s="9">
        <v>0</v>
      </c>
      <c r="BT196" s="9">
        <v>1</v>
      </c>
      <c r="BU196" s="9">
        <v>1</v>
      </c>
      <c r="BV196" s="9">
        <v>1</v>
      </c>
      <c r="BW196" s="9">
        <v>0</v>
      </c>
      <c r="BX196" s="9">
        <v>13</v>
      </c>
      <c r="BY196" s="9">
        <v>12</v>
      </c>
      <c r="BZ196" s="9">
        <v>10</v>
      </c>
      <c r="CA196" s="9">
        <v>6</v>
      </c>
      <c r="CB196" s="9">
        <v>31</v>
      </c>
      <c r="CC196" s="9" t="s">
        <v>340</v>
      </c>
      <c r="CD196" s="9" t="s">
        <v>340</v>
      </c>
      <c r="CE196" s="9">
        <v>2</v>
      </c>
      <c r="CF196" s="9" t="s">
        <v>340</v>
      </c>
      <c r="CG196" s="9">
        <v>0</v>
      </c>
      <c r="CH196" s="9">
        <v>0</v>
      </c>
      <c r="CI196" s="9">
        <v>0</v>
      </c>
      <c r="CJ196" s="72">
        <v>5100</v>
      </c>
      <c r="CK196" s="72">
        <v>100</v>
      </c>
      <c r="CL196" s="24" t="s">
        <v>823</v>
      </c>
      <c r="CM196" s="22" t="s">
        <v>1564</v>
      </c>
      <c r="CN196" s="9"/>
      <c r="CO196" s="9"/>
      <c r="CP196" s="81"/>
      <c r="CQ196" s="74" t="s">
        <v>340</v>
      </c>
      <c r="CR196" s="25"/>
      <c r="CS196" s="25"/>
      <c r="CT196" s="71"/>
      <c r="CU196" s="9">
        <v>0</v>
      </c>
      <c r="CV196" s="9">
        <v>4</v>
      </c>
      <c r="CW196" s="9">
        <v>3</v>
      </c>
      <c r="CX196" s="72" t="s">
        <v>823</v>
      </c>
      <c r="CY196" s="2" t="s">
        <v>843</v>
      </c>
      <c r="CZ196" s="71"/>
      <c r="DA196" s="71"/>
      <c r="DB196" s="76">
        <v>15</v>
      </c>
      <c r="DC196" s="9" t="s">
        <v>340</v>
      </c>
      <c r="DD196" s="9" t="s">
        <v>340</v>
      </c>
      <c r="DE196" s="6">
        <v>1997</v>
      </c>
      <c r="DF196" s="5">
        <v>882.677</v>
      </c>
      <c r="DG196" s="5"/>
      <c r="DH196" s="5">
        <v>882.677</v>
      </c>
      <c r="DI196" s="5" t="s">
        <v>340</v>
      </c>
      <c r="DJ196" s="5"/>
      <c r="DK196" s="5"/>
      <c r="DL196" s="5">
        <v>151.5</v>
      </c>
      <c r="DM196" s="5"/>
      <c r="DN196" s="5"/>
      <c r="DO196" s="5"/>
      <c r="DP196" s="5"/>
      <c r="DQ196" s="5">
        <v>1088.7</v>
      </c>
      <c r="DR196" s="5"/>
      <c r="DS196" s="5"/>
      <c r="DT196" s="5">
        <v>1240.2</v>
      </c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>
        <v>2122.877</v>
      </c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 t="s">
        <v>340</v>
      </c>
      <c r="EU196" s="5"/>
      <c r="EV196" s="5"/>
      <c r="EW196" s="5"/>
      <c r="EX196" s="5"/>
      <c r="EY196" s="5"/>
      <c r="EZ196" s="5"/>
      <c r="FA196" s="5"/>
      <c r="FB196" s="5"/>
      <c r="FC196" s="5"/>
      <c r="FD196" s="77">
        <v>2122.877</v>
      </c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</row>
    <row r="197" spans="1:252" ht="20.25" customHeight="1">
      <c r="A197" s="23" t="s">
        <v>401</v>
      </c>
      <c r="B197" s="9" t="s">
        <v>353</v>
      </c>
      <c r="C197" s="9" t="s">
        <v>1626</v>
      </c>
      <c r="D197" s="9" t="s">
        <v>1627</v>
      </c>
      <c r="E197" s="63" t="s">
        <v>1628</v>
      </c>
      <c r="F197" s="63" t="s">
        <v>895</v>
      </c>
      <c r="G197" s="64">
        <v>462906</v>
      </c>
      <c r="H197" s="64">
        <v>843034</v>
      </c>
      <c r="I197" s="65" t="s">
        <v>384</v>
      </c>
      <c r="J197" s="65"/>
      <c r="K197" s="65"/>
      <c r="L197" s="60">
        <v>1998</v>
      </c>
      <c r="M197" s="9" t="s">
        <v>348</v>
      </c>
      <c r="N197" s="66"/>
      <c r="O197" s="40">
        <v>35231</v>
      </c>
      <c r="P197" s="40">
        <v>29194</v>
      </c>
      <c r="Q197" s="67"/>
      <c r="R197" s="67"/>
      <c r="S197" s="67">
        <v>1</v>
      </c>
      <c r="T197" s="65" t="s">
        <v>340</v>
      </c>
      <c r="U197" s="65"/>
      <c r="V197" s="68" t="s">
        <v>340</v>
      </c>
      <c r="W197" s="65" t="s">
        <v>340</v>
      </c>
      <c r="X197" s="65" t="s">
        <v>340</v>
      </c>
      <c r="Y197" s="65"/>
      <c r="Z197" s="68"/>
      <c r="AA197" s="69">
        <v>4</v>
      </c>
      <c r="AB197" s="69">
        <v>53.277915546086405</v>
      </c>
      <c r="AC197" s="9">
        <v>3</v>
      </c>
      <c r="AD197" s="69">
        <v>62.04114421431315</v>
      </c>
      <c r="AE197" s="79">
        <v>2</v>
      </c>
      <c r="AF197" s="79"/>
      <c r="AG197" s="79"/>
      <c r="AH197" s="79" t="s">
        <v>340</v>
      </c>
      <c r="AI197" s="20"/>
      <c r="AJ197" s="20"/>
      <c r="AK197" s="20" t="s">
        <v>1501</v>
      </c>
      <c r="AL197" s="20"/>
      <c r="AM197" s="9" t="s">
        <v>340</v>
      </c>
      <c r="AN197" s="9">
        <v>0</v>
      </c>
      <c r="AO197" s="9" t="s">
        <v>340</v>
      </c>
      <c r="AP197" s="9">
        <v>0</v>
      </c>
      <c r="AQ197" s="9">
        <v>0</v>
      </c>
      <c r="AR197" s="80" t="s">
        <v>340</v>
      </c>
      <c r="AS197" s="80" t="s">
        <v>340</v>
      </c>
      <c r="AT197" s="80" t="s">
        <v>340</v>
      </c>
      <c r="AU197" s="80" t="s">
        <v>340</v>
      </c>
      <c r="AV197" s="80" t="s">
        <v>340</v>
      </c>
      <c r="AW197" s="80" t="s">
        <v>340</v>
      </c>
      <c r="AX197" s="80" t="s">
        <v>340</v>
      </c>
      <c r="AY197" s="70">
        <v>32.995703957249134</v>
      </c>
      <c r="AZ197" s="70">
        <v>4.963151828437708</v>
      </c>
      <c r="BA197" s="70">
        <v>0.0034927176836296323</v>
      </c>
      <c r="BB197" s="70">
        <v>53.277915546086405</v>
      </c>
      <c r="BC197" s="70">
        <v>5.434668715727708</v>
      </c>
      <c r="BD197" s="70">
        <v>2.430931507806224</v>
      </c>
      <c r="BE197" s="70">
        <v>0.8941357270091859</v>
      </c>
      <c r="BF197" s="71" t="s">
        <v>340</v>
      </c>
      <c r="BG197" s="71" t="s">
        <v>340</v>
      </c>
      <c r="BH197" s="71" t="s">
        <v>340</v>
      </c>
      <c r="BI197" s="71" t="s">
        <v>340</v>
      </c>
      <c r="BJ197" s="71"/>
      <c r="BK197" s="71" t="s">
        <v>340</v>
      </c>
      <c r="BL197" s="9">
        <v>4</v>
      </c>
      <c r="BM197" s="9" t="s">
        <v>340</v>
      </c>
      <c r="BN197" s="3" t="s">
        <v>1325</v>
      </c>
      <c r="BO197" s="20" t="s">
        <v>1502</v>
      </c>
      <c r="BP197" s="9"/>
      <c r="BQ197" s="9">
        <v>4</v>
      </c>
      <c r="BR197" s="9">
        <v>4</v>
      </c>
      <c r="BS197" s="9">
        <v>0</v>
      </c>
      <c r="BT197" s="9">
        <v>0</v>
      </c>
      <c r="BU197" s="9">
        <v>1</v>
      </c>
      <c r="BV197" s="9">
        <v>0</v>
      </c>
      <c r="BW197" s="9">
        <v>0</v>
      </c>
      <c r="BX197" s="9">
        <v>15</v>
      </c>
      <c r="BY197" s="9">
        <v>21</v>
      </c>
      <c r="BZ197" s="9">
        <v>21</v>
      </c>
      <c r="CA197" s="9">
        <v>15</v>
      </c>
      <c r="CB197" s="9">
        <v>3</v>
      </c>
      <c r="CC197" s="9" t="s">
        <v>340</v>
      </c>
      <c r="CD197" s="9" t="s">
        <v>340</v>
      </c>
      <c r="CE197" s="9">
        <v>2</v>
      </c>
      <c r="CF197" s="9" t="s">
        <v>340</v>
      </c>
      <c r="CG197" s="9">
        <v>0</v>
      </c>
      <c r="CH197" s="9">
        <v>0</v>
      </c>
      <c r="CI197" s="9">
        <v>0</v>
      </c>
      <c r="CJ197" s="72">
        <v>6000</v>
      </c>
      <c r="CK197" s="72">
        <v>200</v>
      </c>
      <c r="CL197" s="24" t="s">
        <v>824</v>
      </c>
      <c r="CM197" s="22" t="s">
        <v>1500</v>
      </c>
      <c r="CN197" s="9" t="s">
        <v>340</v>
      </c>
      <c r="CO197" s="9"/>
      <c r="CP197" s="81"/>
      <c r="CQ197" s="74" t="s">
        <v>340</v>
      </c>
      <c r="CR197" s="25"/>
      <c r="CS197" s="25"/>
      <c r="CT197" s="71"/>
      <c r="CU197" s="9" t="s">
        <v>1545</v>
      </c>
      <c r="CV197" s="9">
        <v>1</v>
      </c>
      <c r="CW197" s="9">
        <v>3</v>
      </c>
      <c r="CX197" s="72" t="s">
        <v>824</v>
      </c>
      <c r="CY197" s="2" t="s">
        <v>1365</v>
      </c>
      <c r="CZ197" s="71"/>
      <c r="DA197" s="71"/>
      <c r="DB197" s="76">
        <v>10</v>
      </c>
      <c r="DC197" s="9" t="s">
        <v>340</v>
      </c>
      <c r="DD197" s="9" t="s">
        <v>340</v>
      </c>
      <c r="DE197" s="6">
        <v>1998</v>
      </c>
      <c r="DF197" s="5">
        <v>2810</v>
      </c>
      <c r="DG197" s="5"/>
      <c r="DH197" s="5">
        <v>2810</v>
      </c>
      <c r="DI197" s="5" t="s">
        <v>340</v>
      </c>
      <c r="DJ197" s="5"/>
      <c r="DK197" s="5"/>
      <c r="DL197" s="5"/>
      <c r="DM197" s="5"/>
      <c r="DN197" s="5">
        <v>8.4</v>
      </c>
      <c r="DO197" s="5">
        <v>233.2</v>
      </c>
      <c r="DP197" s="5">
        <v>3196.3</v>
      </c>
      <c r="DQ197" s="5"/>
      <c r="DR197" s="5"/>
      <c r="DS197" s="5">
        <v>579.3</v>
      </c>
      <c r="DT197" s="5">
        <v>4017.2</v>
      </c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>
        <v>6827.2</v>
      </c>
      <c r="EH197" s="5"/>
      <c r="EI197" s="5"/>
      <c r="EJ197" s="5"/>
      <c r="EK197" s="5">
        <v>50</v>
      </c>
      <c r="EL197" s="5"/>
      <c r="EM197" s="5"/>
      <c r="EN197" s="5"/>
      <c r="EO197" s="5"/>
      <c r="EP197" s="5"/>
      <c r="EQ197" s="5"/>
      <c r="ER197" s="5"/>
      <c r="ES197" s="5">
        <v>50</v>
      </c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77">
        <v>6877.2</v>
      </c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</row>
    <row r="198" spans="1:252" ht="25.5" customHeight="1">
      <c r="A198" s="23" t="s">
        <v>539</v>
      </c>
      <c r="B198" s="9" t="s">
        <v>353</v>
      </c>
      <c r="C198" s="9" t="s">
        <v>1913</v>
      </c>
      <c r="D198" s="9" t="s">
        <v>1914</v>
      </c>
      <c r="E198" s="63" t="s">
        <v>1035</v>
      </c>
      <c r="F198" s="63" t="s">
        <v>1035</v>
      </c>
      <c r="G198" s="64">
        <v>500650</v>
      </c>
      <c r="H198" s="64">
        <v>915419</v>
      </c>
      <c r="I198" s="65" t="s">
        <v>497</v>
      </c>
      <c r="J198" s="65"/>
      <c r="K198" s="65"/>
      <c r="L198" s="60"/>
      <c r="M198" s="9" t="s">
        <v>344</v>
      </c>
      <c r="N198" s="66"/>
      <c r="O198" s="40">
        <v>982</v>
      </c>
      <c r="P198" s="40">
        <v>33554</v>
      </c>
      <c r="Q198" s="67"/>
      <c r="R198" s="67"/>
      <c r="S198" s="67"/>
      <c r="T198" s="9" t="s">
        <v>340</v>
      </c>
      <c r="U198" s="9"/>
      <c r="V198" s="68" t="s">
        <v>340</v>
      </c>
      <c r="W198" s="65" t="s">
        <v>340</v>
      </c>
      <c r="X198" s="65" t="s">
        <v>340</v>
      </c>
      <c r="Y198" s="65" t="s">
        <v>340</v>
      </c>
      <c r="Z198" s="68"/>
      <c r="AA198" s="69">
        <v>1</v>
      </c>
      <c r="AB198" s="69">
        <v>68.39580086935126</v>
      </c>
      <c r="AC198" s="9">
        <v>2</v>
      </c>
      <c r="AD198" s="69">
        <v>4.920856228983843</v>
      </c>
      <c r="AE198" s="24"/>
      <c r="AF198" s="83"/>
      <c r="AG198" s="74"/>
      <c r="AH198" s="74" t="s">
        <v>340</v>
      </c>
      <c r="AI198" s="20"/>
      <c r="AJ198" s="20"/>
      <c r="AK198" s="20"/>
      <c r="AL198" s="20" t="s">
        <v>1501</v>
      </c>
      <c r="AM198" s="9" t="s">
        <v>340</v>
      </c>
      <c r="AN198" s="9">
        <v>0</v>
      </c>
      <c r="AO198" s="9" t="s">
        <v>340</v>
      </c>
      <c r="AP198" s="9">
        <v>0</v>
      </c>
      <c r="AQ198" s="9">
        <v>0</v>
      </c>
      <c r="AR198" s="80" t="s">
        <v>340</v>
      </c>
      <c r="AS198" s="80" t="s">
        <v>340</v>
      </c>
      <c r="AT198" s="80">
        <v>0</v>
      </c>
      <c r="AU198" s="80" t="s">
        <v>340</v>
      </c>
      <c r="AV198" s="80" t="s">
        <v>340</v>
      </c>
      <c r="AW198" s="80" t="s">
        <v>340</v>
      </c>
      <c r="AX198" s="80" t="s">
        <v>340</v>
      </c>
      <c r="AY198" s="70">
        <v>68.39580086935126</v>
      </c>
      <c r="AZ198" s="70">
        <v>26.68334290166489</v>
      </c>
      <c r="BA198" s="70">
        <v>0</v>
      </c>
      <c r="BB198" s="70">
        <v>1.656688263757894</v>
      </c>
      <c r="BC198" s="70">
        <v>2.2307881571393424</v>
      </c>
      <c r="BD198" s="70">
        <v>0.8775526941687853</v>
      </c>
      <c r="BE198" s="70">
        <v>0.1558271139178217</v>
      </c>
      <c r="BF198" s="71" t="s">
        <v>340</v>
      </c>
      <c r="BG198" s="71" t="s">
        <v>340</v>
      </c>
      <c r="BH198" s="71" t="s">
        <v>340</v>
      </c>
      <c r="BI198" s="71" t="s">
        <v>340</v>
      </c>
      <c r="BJ198" s="71" t="s">
        <v>340</v>
      </c>
      <c r="BK198" s="71" t="s">
        <v>340</v>
      </c>
      <c r="BL198" s="84">
        <v>4</v>
      </c>
      <c r="BM198" s="9" t="s">
        <v>340</v>
      </c>
      <c r="BN198" s="3" t="s">
        <v>1329</v>
      </c>
      <c r="BO198" s="20" t="s">
        <v>1501</v>
      </c>
      <c r="BP198" s="9"/>
      <c r="BQ198" s="9">
        <v>5</v>
      </c>
      <c r="BR198" s="9">
        <v>4</v>
      </c>
      <c r="BS198" s="9">
        <v>1</v>
      </c>
      <c r="BT198" s="9">
        <v>0</v>
      </c>
      <c r="BU198" s="9">
        <v>2</v>
      </c>
      <c r="BV198" s="9">
        <v>0</v>
      </c>
      <c r="BW198" s="9">
        <v>0</v>
      </c>
      <c r="BX198" s="9">
        <v>21</v>
      </c>
      <c r="BY198" s="9">
        <v>11</v>
      </c>
      <c r="BZ198" s="9">
        <v>12</v>
      </c>
      <c r="CA198" s="9">
        <v>6</v>
      </c>
      <c r="CB198" s="9">
        <v>24</v>
      </c>
      <c r="CC198" s="9" t="s">
        <v>340</v>
      </c>
      <c r="CD198" s="9" t="s">
        <v>340</v>
      </c>
      <c r="CE198" s="9">
        <v>2</v>
      </c>
      <c r="CF198" s="9" t="s">
        <v>340</v>
      </c>
      <c r="CG198" s="9" t="s">
        <v>340</v>
      </c>
      <c r="CH198" s="9">
        <v>0</v>
      </c>
      <c r="CI198" s="9">
        <v>0</v>
      </c>
      <c r="CJ198" s="72">
        <v>5300</v>
      </c>
      <c r="CK198" s="72">
        <v>100</v>
      </c>
      <c r="CL198" s="24" t="s">
        <v>728</v>
      </c>
      <c r="CM198" s="21" t="s">
        <v>1564</v>
      </c>
      <c r="CN198" s="9"/>
      <c r="CO198" s="9"/>
      <c r="CP198" s="73" t="s">
        <v>340</v>
      </c>
      <c r="CQ198" s="74" t="s">
        <v>340</v>
      </c>
      <c r="CR198" s="25"/>
      <c r="CS198" s="25"/>
      <c r="CT198" s="71"/>
      <c r="CU198" s="9" t="s">
        <v>348</v>
      </c>
      <c r="CV198" s="9">
        <v>1</v>
      </c>
      <c r="CW198" s="9">
        <v>3</v>
      </c>
      <c r="CX198" s="75" t="s">
        <v>728</v>
      </c>
      <c r="CY198" s="26" t="s">
        <v>793</v>
      </c>
      <c r="CZ198" s="71"/>
      <c r="DA198" s="71"/>
      <c r="DB198" s="76"/>
      <c r="DC198" s="9"/>
      <c r="DD198" s="9" t="s">
        <v>340</v>
      </c>
      <c r="DE198" s="6"/>
      <c r="DF198" s="5"/>
      <c r="DG198" s="5"/>
      <c r="DH198" s="5"/>
      <c r="DI198" s="5" t="s">
        <v>340</v>
      </c>
      <c r="DJ198" s="5"/>
      <c r="DK198" s="5"/>
      <c r="DL198" s="5">
        <v>401.1</v>
      </c>
      <c r="DM198" s="5"/>
      <c r="DN198" s="5"/>
      <c r="DO198" s="5"/>
      <c r="DP198" s="5"/>
      <c r="DQ198" s="5">
        <v>2121.9</v>
      </c>
      <c r="DR198" s="5">
        <v>404.9</v>
      </c>
      <c r="DS198" s="5">
        <v>128.7</v>
      </c>
      <c r="DT198" s="5">
        <v>3056.6</v>
      </c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>
        <v>3056.6</v>
      </c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77">
        <v>356.6</v>
      </c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</row>
    <row r="199" spans="1:252" ht="25.5">
      <c r="A199" s="23" t="s">
        <v>538</v>
      </c>
      <c r="B199" s="9" t="s">
        <v>353</v>
      </c>
      <c r="C199" s="9" t="s">
        <v>1772</v>
      </c>
      <c r="D199" s="9" t="s">
        <v>244</v>
      </c>
      <c r="E199" s="63" t="s">
        <v>245</v>
      </c>
      <c r="F199" s="63" t="s">
        <v>1115</v>
      </c>
      <c r="G199" s="64">
        <v>510748</v>
      </c>
      <c r="H199" s="64">
        <v>913956</v>
      </c>
      <c r="I199" s="65" t="s">
        <v>497</v>
      </c>
      <c r="J199" s="65"/>
      <c r="K199" s="65"/>
      <c r="L199" s="6"/>
      <c r="M199" s="9" t="s">
        <v>344</v>
      </c>
      <c r="N199" s="66"/>
      <c r="O199" s="40"/>
      <c r="P199" s="40"/>
      <c r="Q199" s="67"/>
      <c r="R199" s="67"/>
      <c r="S199" s="67"/>
      <c r="T199" s="9"/>
      <c r="U199" s="9"/>
      <c r="V199" s="68"/>
      <c r="W199" s="65"/>
      <c r="X199" s="65"/>
      <c r="Y199" s="65"/>
      <c r="Z199" s="68" t="s">
        <v>340</v>
      </c>
      <c r="AA199" s="69"/>
      <c r="AB199" s="69"/>
      <c r="AC199" s="9">
        <v>0</v>
      </c>
      <c r="AD199" s="69"/>
      <c r="AE199" s="25"/>
      <c r="AF199" s="74"/>
      <c r="AG199" s="74"/>
      <c r="AH199" s="74"/>
      <c r="AI199" s="20"/>
      <c r="AJ199" s="20"/>
      <c r="AK199" s="20"/>
      <c r="AL199" s="20"/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80">
        <v>0</v>
      </c>
      <c r="AS199" s="80">
        <v>0</v>
      </c>
      <c r="AT199" s="80">
        <v>0</v>
      </c>
      <c r="AU199" s="80">
        <v>0</v>
      </c>
      <c r="AV199" s="80">
        <v>0</v>
      </c>
      <c r="AW199" s="80">
        <v>0</v>
      </c>
      <c r="AX199" s="80">
        <v>0</v>
      </c>
      <c r="AY199" s="70">
        <v>0</v>
      </c>
      <c r="AZ199" s="70">
        <v>0</v>
      </c>
      <c r="BA199" s="70">
        <v>0</v>
      </c>
      <c r="BB199" s="70">
        <v>0</v>
      </c>
      <c r="BC199" s="70">
        <v>0</v>
      </c>
      <c r="BD199" s="70">
        <v>0</v>
      </c>
      <c r="BE199" s="70">
        <v>0</v>
      </c>
      <c r="BF199" s="71"/>
      <c r="BG199" s="71"/>
      <c r="BH199" s="71"/>
      <c r="BI199" s="71"/>
      <c r="BJ199" s="71"/>
      <c r="BK199" s="71"/>
      <c r="BL199" s="84"/>
      <c r="BM199" s="9" t="s">
        <v>340</v>
      </c>
      <c r="BN199" s="3" t="s">
        <v>1330</v>
      </c>
      <c r="BO199" s="20" t="s">
        <v>1501</v>
      </c>
      <c r="BP199" s="9"/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9"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 t="s">
        <v>340</v>
      </c>
      <c r="CE199" s="9">
        <v>1</v>
      </c>
      <c r="CF199" s="9">
        <v>0</v>
      </c>
      <c r="CG199" s="9" t="s">
        <v>340</v>
      </c>
      <c r="CH199" s="9">
        <v>0</v>
      </c>
      <c r="CI199" s="9">
        <v>0</v>
      </c>
      <c r="CJ199" s="72">
        <v>3500</v>
      </c>
      <c r="CK199" s="72">
        <v>100</v>
      </c>
      <c r="CL199" s="24" t="s">
        <v>728</v>
      </c>
      <c r="CM199" s="21" t="s">
        <v>1685</v>
      </c>
      <c r="CN199" s="9"/>
      <c r="CO199" s="9"/>
      <c r="CP199" s="73"/>
      <c r="CQ199" s="74" t="s">
        <v>340</v>
      </c>
      <c r="CR199" s="25"/>
      <c r="CS199" s="25"/>
      <c r="CT199" s="71"/>
      <c r="CU199" s="9" t="s">
        <v>348</v>
      </c>
      <c r="CV199" s="9">
        <v>1</v>
      </c>
      <c r="CW199" s="9">
        <v>4</v>
      </c>
      <c r="CX199" s="75" t="s">
        <v>728</v>
      </c>
      <c r="CY199" s="26"/>
      <c r="CZ199" s="71"/>
      <c r="DA199" s="71"/>
      <c r="DB199" s="76"/>
      <c r="DC199" s="9"/>
      <c r="DD199" s="9"/>
      <c r="DE199" s="6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77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</row>
    <row r="200" spans="1:252" ht="25.5">
      <c r="A200" s="23" t="s">
        <v>536</v>
      </c>
      <c r="B200" s="9" t="s">
        <v>353</v>
      </c>
      <c r="C200" s="9" t="s">
        <v>1772</v>
      </c>
      <c r="D200" s="9" t="s">
        <v>21</v>
      </c>
      <c r="E200" s="63" t="s">
        <v>22</v>
      </c>
      <c r="F200" s="63" t="s">
        <v>1129</v>
      </c>
      <c r="G200" s="64">
        <v>445645</v>
      </c>
      <c r="H200" s="64">
        <v>755626</v>
      </c>
      <c r="I200" s="65" t="s">
        <v>497</v>
      </c>
      <c r="J200" s="65"/>
      <c r="K200" s="65"/>
      <c r="L200" s="6"/>
      <c r="M200" s="9" t="s">
        <v>348</v>
      </c>
      <c r="N200" s="66"/>
      <c r="O200" s="40"/>
      <c r="P200" s="40">
        <v>19</v>
      </c>
      <c r="Q200" s="67"/>
      <c r="R200" s="67"/>
      <c r="S200" s="67"/>
      <c r="T200" s="9"/>
      <c r="U200" s="9"/>
      <c r="V200" s="68"/>
      <c r="W200" s="65"/>
      <c r="X200" s="65"/>
      <c r="Y200" s="65"/>
      <c r="Z200" s="68" t="s">
        <v>340</v>
      </c>
      <c r="AA200" s="69">
        <v>7</v>
      </c>
      <c r="AB200" s="69">
        <v>75</v>
      </c>
      <c r="AC200" s="9">
        <v>2</v>
      </c>
      <c r="AD200" s="69">
        <v>100</v>
      </c>
      <c r="AE200" s="25">
        <v>1</v>
      </c>
      <c r="AF200" s="25"/>
      <c r="AG200" s="25"/>
      <c r="AH200" s="25"/>
      <c r="AI200" s="20"/>
      <c r="AJ200" s="20"/>
      <c r="AK200" s="20"/>
      <c r="AL200" s="20"/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80">
        <v>0</v>
      </c>
      <c r="AS200" s="80">
        <v>0</v>
      </c>
      <c r="AT200" s="80">
        <v>0</v>
      </c>
      <c r="AU200" s="80">
        <v>0</v>
      </c>
      <c r="AV200" s="80" t="s">
        <v>340</v>
      </c>
      <c r="AW200" s="80">
        <v>0</v>
      </c>
      <c r="AX200" s="80" t="s">
        <v>340</v>
      </c>
      <c r="AY200" s="70">
        <v>0</v>
      </c>
      <c r="AZ200" s="70">
        <v>0</v>
      </c>
      <c r="BA200" s="70">
        <v>0</v>
      </c>
      <c r="BB200" s="70">
        <v>0</v>
      </c>
      <c r="BC200" s="70">
        <v>25</v>
      </c>
      <c r="BD200" s="70">
        <v>0</v>
      </c>
      <c r="BE200" s="70">
        <v>75</v>
      </c>
      <c r="BF200" s="71"/>
      <c r="BG200" s="71"/>
      <c r="BH200" s="71"/>
      <c r="BI200" s="71"/>
      <c r="BJ200" s="71"/>
      <c r="BK200" s="71"/>
      <c r="BL200" s="9"/>
      <c r="BM200" s="9" t="s">
        <v>340</v>
      </c>
      <c r="BN200" s="3" t="s">
        <v>1331</v>
      </c>
      <c r="BO200" s="20" t="s">
        <v>1502</v>
      </c>
      <c r="BP200" s="9"/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9"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 t="s">
        <v>340</v>
      </c>
      <c r="CD200" s="9" t="s">
        <v>340</v>
      </c>
      <c r="CE200" s="9">
        <v>1</v>
      </c>
      <c r="CF200" s="9" t="s">
        <v>340</v>
      </c>
      <c r="CG200" s="9">
        <v>0</v>
      </c>
      <c r="CH200" s="9">
        <v>0</v>
      </c>
      <c r="CI200" s="9">
        <v>0</v>
      </c>
      <c r="CJ200" s="72">
        <v>4000</v>
      </c>
      <c r="CK200" s="72">
        <v>75</v>
      </c>
      <c r="CL200" s="79" t="s">
        <v>752</v>
      </c>
      <c r="CM200" s="22" t="s">
        <v>1579</v>
      </c>
      <c r="CN200" s="9"/>
      <c r="CO200" s="9"/>
      <c r="CP200" s="73"/>
      <c r="CQ200" s="74" t="s">
        <v>340</v>
      </c>
      <c r="CR200" s="25"/>
      <c r="CS200" s="25"/>
      <c r="CT200" s="71"/>
      <c r="CU200" s="9" t="s">
        <v>348</v>
      </c>
      <c r="CV200" s="9">
        <v>4</v>
      </c>
      <c r="CW200" s="9">
        <v>6</v>
      </c>
      <c r="CX200" s="75" t="s">
        <v>752</v>
      </c>
      <c r="CY200" s="26" t="s">
        <v>1420</v>
      </c>
      <c r="CZ200" s="71"/>
      <c r="DA200" s="71"/>
      <c r="DB200" s="76"/>
      <c r="DC200" s="9"/>
      <c r="DD200" s="9"/>
      <c r="DE200" s="6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77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</row>
    <row r="201" spans="1:252" ht="25.5">
      <c r="A201" s="23" t="s">
        <v>472</v>
      </c>
      <c r="B201" s="9" t="s">
        <v>353</v>
      </c>
      <c r="C201" s="9" t="s">
        <v>1756</v>
      </c>
      <c r="D201" s="9" t="s">
        <v>1757</v>
      </c>
      <c r="E201" s="63" t="s">
        <v>1758</v>
      </c>
      <c r="F201" s="63" t="s">
        <v>998</v>
      </c>
      <c r="G201" s="64">
        <v>431130</v>
      </c>
      <c r="H201" s="64">
        <v>791018</v>
      </c>
      <c r="I201" s="65" t="s">
        <v>348</v>
      </c>
      <c r="J201" s="65"/>
      <c r="K201" s="65"/>
      <c r="L201" s="60">
        <v>1996</v>
      </c>
      <c r="M201" s="9" t="s">
        <v>348</v>
      </c>
      <c r="N201" s="66"/>
      <c r="O201" s="40">
        <v>18481</v>
      </c>
      <c r="P201" s="40">
        <v>24684</v>
      </c>
      <c r="Q201" s="67" t="s">
        <v>340</v>
      </c>
      <c r="R201" s="67"/>
      <c r="S201" s="67"/>
      <c r="T201" s="9"/>
      <c r="U201" s="9"/>
      <c r="V201" s="68"/>
      <c r="W201" s="65" t="s">
        <v>340</v>
      </c>
      <c r="X201" s="65"/>
      <c r="Y201" s="65" t="s">
        <v>340</v>
      </c>
      <c r="Z201" s="68"/>
      <c r="AA201" s="69">
        <v>2</v>
      </c>
      <c r="AB201" s="69">
        <v>53.619781110660725</v>
      </c>
      <c r="AC201" s="9">
        <v>2</v>
      </c>
      <c r="AD201" s="69">
        <v>44.31293068504256</v>
      </c>
      <c r="AE201" s="25">
        <v>3</v>
      </c>
      <c r="AF201" s="25"/>
      <c r="AG201" s="25"/>
      <c r="AH201" s="25"/>
      <c r="AI201" s="20"/>
      <c r="AJ201" s="20"/>
      <c r="AK201" s="20"/>
      <c r="AL201" s="20" t="s">
        <v>1501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80" t="s">
        <v>340</v>
      </c>
      <c r="AS201" s="80" t="s">
        <v>340</v>
      </c>
      <c r="AT201" s="80" t="s">
        <v>340</v>
      </c>
      <c r="AU201" s="80" t="s">
        <v>340</v>
      </c>
      <c r="AV201" s="80" t="s">
        <v>340</v>
      </c>
      <c r="AW201" s="80" t="s">
        <v>340</v>
      </c>
      <c r="AX201" s="80" t="s">
        <v>340</v>
      </c>
      <c r="AY201" s="70">
        <v>2.067288204296717</v>
      </c>
      <c r="AZ201" s="70">
        <v>53.619781110660725</v>
      </c>
      <c r="BA201" s="70">
        <v>4.110255370895825</v>
      </c>
      <c r="BB201" s="70">
        <v>3.8751520064856098</v>
      </c>
      <c r="BC201" s="70">
        <v>35.65464126469396</v>
      </c>
      <c r="BD201" s="70">
        <v>0.4296716659910823</v>
      </c>
      <c r="BE201" s="70">
        <v>0.24321037697608433</v>
      </c>
      <c r="BF201" s="71" t="s">
        <v>340</v>
      </c>
      <c r="BG201" s="71" t="s">
        <v>340</v>
      </c>
      <c r="BH201" s="71" t="s">
        <v>340</v>
      </c>
      <c r="BI201" s="71"/>
      <c r="BJ201" s="71"/>
      <c r="BK201" s="71" t="s">
        <v>340</v>
      </c>
      <c r="BL201" s="9">
        <v>11</v>
      </c>
      <c r="BM201" s="9" t="s">
        <v>340</v>
      </c>
      <c r="BN201" s="3" t="s">
        <v>1333</v>
      </c>
      <c r="BO201" s="20" t="s">
        <v>1501</v>
      </c>
      <c r="BP201" s="9"/>
      <c r="BQ201" s="9">
        <v>12</v>
      </c>
      <c r="BR201" s="9">
        <v>11</v>
      </c>
      <c r="BS201" s="9">
        <v>0</v>
      </c>
      <c r="BT201" s="9">
        <v>2</v>
      </c>
      <c r="BU201" s="9">
        <v>2</v>
      </c>
      <c r="BV201" s="9">
        <v>1</v>
      </c>
      <c r="BW201" s="9">
        <v>0</v>
      </c>
      <c r="BX201" s="9">
        <v>14</v>
      </c>
      <c r="BY201" s="9">
        <v>6</v>
      </c>
      <c r="BZ201" s="9">
        <v>7</v>
      </c>
      <c r="CA201" s="9">
        <v>7</v>
      </c>
      <c r="CB201" s="9">
        <v>33</v>
      </c>
      <c r="CC201" s="9" t="s">
        <v>340</v>
      </c>
      <c r="CD201" s="9" t="s">
        <v>340</v>
      </c>
      <c r="CE201" s="9">
        <v>3</v>
      </c>
      <c r="CF201" s="9" t="s">
        <v>340</v>
      </c>
      <c r="CG201" s="9">
        <v>0</v>
      </c>
      <c r="CH201" s="9">
        <v>0</v>
      </c>
      <c r="CI201" s="9">
        <v>0</v>
      </c>
      <c r="CJ201" s="72">
        <v>5000</v>
      </c>
      <c r="CK201" s="72">
        <v>150</v>
      </c>
      <c r="CL201" s="79" t="s">
        <v>769</v>
      </c>
      <c r="CM201" s="22" t="s">
        <v>1586</v>
      </c>
      <c r="CN201" s="9" t="s">
        <v>340</v>
      </c>
      <c r="CO201" s="9"/>
      <c r="CP201" s="73" t="s">
        <v>340</v>
      </c>
      <c r="CQ201" s="74" t="s">
        <v>340</v>
      </c>
      <c r="CR201" s="25"/>
      <c r="CS201" s="25"/>
      <c r="CT201" s="71"/>
      <c r="CU201" s="9" t="s">
        <v>1545</v>
      </c>
      <c r="CV201" s="9">
        <v>4</v>
      </c>
      <c r="CW201" s="9">
        <v>3</v>
      </c>
      <c r="CX201" s="75" t="s">
        <v>769</v>
      </c>
      <c r="CY201" s="26" t="s">
        <v>1382</v>
      </c>
      <c r="CZ201" s="71"/>
      <c r="DA201" s="71"/>
      <c r="DB201" s="76"/>
      <c r="DC201" s="9"/>
      <c r="DD201" s="9"/>
      <c r="DE201" s="6">
        <v>1996</v>
      </c>
      <c r="DF201" s="5">
        <v>49.1</v>
      </c>
      <c r="DG201" s="5">
        <v>700</v>
      </c>
      <c r="DH201" s="5">
        <v>749.1</v>
      </c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>
        <v>749.1</v>
      </c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77">
        <v>749.1</v>
      </c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</row>
    <row r="202" spans="1:252" ht="12.75">
      <c r="A202" s="23" t="s">
        <v>532</v>
      </c>
      <c r="B202" s="9" t="s">
        <v>353</v>
      </c>
      <c r="C202" s="9" t="s">
        <v>23</v>
      </c>
      <c r="D202" s="9" t="s">
        <v>24</v>
      </c>
      <c r="E202" s="63" t="s">
        <v>1130</v>
      </c>
      <c r="F202" s="63" t="s">
        <v>1130</v>
      </c>
      <c r="G202" s="64">
        <v>424612</v>
      </c>
      <c r="H202" s="64">
        <v>810639</v>
      </c>
      <c r="I202" s="65" t="s">
        <v>497</v>
      </c>
      <c r="J202" s="65"/>
      <c r="K202" s="65"/>
      <c r="L202" s="6"/>
      <c r="M202" s="9" t="s">
        <v>348</v>
      </c>
      <c r="N202" s="66"/>
      <c r="O202" s="40">
        <v>14717</v>
      </c>
      <c r="P202" s="40">
        <v>2654</v>
      </c>
      <c r="Q202" s="67" t="s">
        <v>340</v>
      </c>
      <c r="R202" s="67"/>
      <c r="S202" s="67"/>
      <c r="T202" s="9"/>
      <c r="U202" s="9"/>
      <c r="V202" s="68"/>
      <c r="W202" s="65"/>
      <c r="X202" s="65"/>
      <c r="Y202" s="65"/>
      <c r="Z202" s="68" t="s">
        <v>340</v>
      </c>
      <c r="AA202" s="69">
        <v>5</v>
      </c>
      <c r="AB202" s="69">
        <v>46.61220567035079</v>
      </c>
      <c r="AC202" s="9">
        <v>2</v>
      </c>
      <c r="AD202" s="69">
        <v>71.55213839500239</v>
      </c>
      <c r="AE202" s="25">
        <v>1</v>
      </c>
      <c r="AF202" s="74"/>
      <c r="AG202" s="74"/>
      <c r="AH202" s="74"/>
      <c r="AI202" s="20"/>
      <c r="AJ202" s="20"/>
      <c r="AK202" s="20"/>
      <c r="AL202" s="20" t="s">
        <v>1502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80" t="s">
        <v>340</v>
      </c>
      <c r="AS202" s="80" t="s">
        <v>340</v>
      </c>
      <c r="AT202" s="80">
        <v>0</v>
      </c>
      <c r="AU202" s="80" t="s">
        <v>340</v>
      </c>
      <c r="AV202" s="80" t="s">
        <v>340</v>
      </c>
      <c r="AW202" s="80" t="s">
        <v>340</v>
      </c>
      <c r="AX202" s="80" t="s">
        <v>340</v>
      </c>
      <c r="AY202" s="70">
        <v>1.5377222489187892</v>
      </c>
      <c r="AZ202" s="70">
        <v>26.910139356078812</v>
      </c>
      <c r="BA202" s="70">
        <v>0</v>
      </c>
      <c r="BB202" s="70">
        <v>24.07496395963479</v>
      </c>
      <c r="BC202" s="70">
        <v>46.61220567035079</v>
      </c>
      <c r="BD202" s="70">
        <v>0.7208073041806823</v>
      </c>
      <c r="BE202" s="70">
        <v>0.14416146083613646</v>
      </c>
      <c r="BF202" s="71" t="s">
        <v>340</v>
      </c>
      <c r="BG202" s="71" t="s">
        <v>340</v>
      </c>
      <c r="BH202" s="71" t="s">
        <v>340</v>
      </c>
      <c r="BI202" s="71"/>
      <c r="BJ202" s="71" t="s">
        <v>340</v>
      </c>
      <c r="BK202" s="71" t="s">
        <v>340</v>
      </c>
      <c r="BL202" s="84">
        <v>9</v>
      </c>
      <c r="BM202" s="9" t="s">
        <v>340</v>
      </c>
      <c r="BN202" s="3" t="s">
        <v>1315</v>
      </c>
      <c r="BO202" s="20" t="s">
        <v>1501</v>
      </c>
      <c r="BP202" s="9"/>
      <c r="BQ202" s="9">
        <v>9</v>
      </c>
      <c r="BR202" s="9">
        <v>9</v>
      </c>
      <c r="BS202" s="9">
        <v>0</v>
      </c>
      <c r="BT202" s="9">
        <v>2</v>
      </c>
      <c r="BU202" s="9">
        <v>2</v>
      </c>
      <c r="BV202" s="9">
        <v>0</v>
      </c>
      <c r="BW202" s="9">
        <v>0</v>
      </c>
      <c r="BX202" s="9">
        <v>10</v>
      </c>
      <c r="BY202" s="9">
        <v>12</v>
      </c>
      <c r="BZ202" s="9">
        <v>10</v>
      </c>
      <c r="CA202" s="9">
        <v>5</v>
      </c>
      <c r="CB202" s="9">
        <v>33</v>
      </c>
      <c r="CC202" s="9" t="s">
        <v>340</v>
      </c>
      <c r="CD202" s="9" t="s">
        <v>340</v>
      </c>
      <c r="CE202" s="9">
        <v>3</v>
      </c>
      <c r="CF202" s="9" t="s">
        <v>340</v>
      </c>
      <c r="CG202" s="9">
        <v>0</v>
      </c>
      <c r="CH202" s="9">
        <v>0</v>
      </c>
      <c r="CI202" s="9">
        <v>0</v>
      </c>
      <c r="CJ202" s="72">
        <v>5050</v>
      </c>
      <c r="CK202" s="72">
        <v>100</v>
      </c>
      <c r="CL202" s="24">
        <v>0</v>
      </c>
      <c r="CM202" s="21" t="s">
        <v>1564</v>
      </c>
      <c r="CN202" s="9"/>
      <c r="CO202" s="9" t="s">
        <v>340</v>
      </c>
      <c r="CP202" s="73"/>
      <c r="CQ202" s="74" t="s">
        <v>340</v>
      </c>
      <c r="CR202" s="25"/>
      <c r="CS202" s="25"/>
      <c r="CT202" s="71"/>
      <c r="CU202" s="9" t="s">
        <v>348</v>
      </c>
      <c r="CV202" s="9"/>
      <c r="CW202" s="9">
        <v>3</v>
      </c>
      <c r="CX202" s="75"/>
      <c r="CY202" s="26" t="s">
        <v>1409</v>
      </c>
      <c r="CZ202" s="71"/>
      <c r="DA202" s="71"/>
      <c r="DB202" s="76"/>
      <c r="DC202" s="9"/>
      <c r="DD202" s="9"/>
      <c r="DE202" s="6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>
        <v>16.594</v>
      </c>
      <c r="DV202" s="5"/>
      <c r="DW202" s="5"/>
      <c r="DX202" s="5"/>
      <c r="DY202" s="5"/>
      <c r="DZ202" s="5">
        <v>16.594</v>
      </c>
      <c r="EA202" s="5">
        <v>33.186</v>
      </c>
      <c r="EB202" s="5"/>
      <c r="EC202" s="5"/>
      <c r="ED202" s="5"/>
      <c r="EE202" s="5"/>
      <c r="EF202" s="5">
        <v>33.186</v>
      </c>
      <c r="EG202" s="5">
        <v>16.594</v>
      </c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77">
        <v>49.78</v>
      </c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</row>
    <row r="203" spans="1:252" ht="25.5">
      <c r="A203" s="23" t="s">
        <v>529</v>
      </c>
      <c r="B203" s="9" t="s">
        <v>353</v>
      </c>
      <c r="C203" s="9" t="s">
        <v>168</v>
      </c>
      <c r="D203" s="9" t="s">
        <v>169</v>
      </c>
      <c r="E203" s="63" t="s">
        <v>170</v>
      </c>
      <c r="F203" s="63" t="s">
        <v>1132</v>
      </c>
      <c r="G203" s="64">
        <v>432456</v>
      </c>
      <c r="H203" s="64">
        <v>805604</v>
      </c>
      <c r="I203" s="65" t="s">
        <v>497</v>
      </c>
      <c r="J203" s="65"/>
      <c r="K203" s="65"/>
      <c r="L203" s="6"/>
      <c r="M203" s="9" t="s">
        <v>348</v>
      </c>
      <c r="N203" s="66"/>
      <c r="O203" s="40"/>
      <c r="P203" s="40"/>
      <c r="Q203" s="67" t="s">
        <v>340</v>
      </c>
      <c r="R203" s="67"/>
      <c r="S203" s="67"/>
      <c r="T203" s="9"/>
      <c r="U203" s="9"/>
      <c r="V203" s="68"/>
      <c r="W203" s="65"/>
      <c r="X203" s="65"/>
      <c r="Y203" s="65"/>
      <c r="Z203" s="68" t="s">
        <v>340</v>
      </c>
      <c r="AA203" s="69"/>
      <c r="AB203" s="69"/>
      <c r="AC203" s="9">
        <v>1</v>
      </c>
      <c r="AD203" s="69"/>
      <c r="AE203" s="25">
        <v>1</v>
      </c>
      <c r="AF203" s="74"/>
      <c r="AG203" s="74"/>
      <c r="AH203" s="74"/>
      <c r="AI203" s="20"/>
      <c r="AJ203" s="20"/>
      <c r="AK203" s="20"/>
      <c r="AL203" s="20"/>
      <c r="AM203" s="9">
        <v>0</v>
      </c>
      <c r="AN203" s="9">
        <v>0</v>
      </c>
      <c r="AO203" s="9">
        <v>0</v>
      </c>
      <c r="AP203" s="9">
        <v>0</v>
      </c>
      <c r="AQ203" s="9">
        <v>0</v>
      </c>
      <c r="AR203" s="80">
        <v>0</v>
      </c>
      <c r="AS203" s="80">
        <v>0</v>
      </c>
      <c r="AT203" s="80">
        <v>0</v>
      </c>
      <c r="AU203" s="80">
        <v>0</v>
      </c>
      <c r="AV203" s="80">
        <v>0</v>
      </c>
      <c r="AW203" s="80">
        <v>0</v>
      </c>
      <c r="AX203" s="80">
        <v>0</v>
      </c>
      <c r="AY203" s="70">
        <v>0</v>
      </c>
      <c r="AZ203" s="70">
        <v>0</v>
      </c>
      <c r="BA203" s="70">
        <v>0</v>
      </c>
      <c r="BB203" s="70">
        <v>0</v>
      </c>
      <c r="BC203" s="70">
        <v>0</v>
      </c>
      <c r="BD203" s="70">
        <v>0</v>
      </c>
      <c r="BE203" s="70">
        <v>0</v>
      </c>
      <c r="BF203" s="71"/>
      <c r="BG203" s="71"/>
      <c r="BH203" s="71"/>
      <c r="BI203" s="71"/>
      <c r="BJ203" s="71"/>
      <c r="BK203" s="71"/>
      <c r="BL203" s="84">
        <v>13</v>
      </c>
      <c r="BM203" s="9" t="s">
        <v>340</v>
      </c>
      <c r="BN203" s="3" t="s">
        <v>1260</v>
      </c>
      <c r="BO203" s="20" t="s">
        <v>1501</v>
      </c>
      <c r="BP203" s="9"/>
      <c r="BQ203" s="9">
        <v>13</v>
      </c>
      <c r="BR203" s="9">
        <v>13</v>
      </c>
      <c r="BS203" s="9">
        <v>0</v>
      </c>
      <c r="BT203" s="9">
        <v>2</v>
      </c>
      <c r="BU203" s="9">
        <v>4</v>
      </c>
      <c r="BV203" s="9">
        <v>2</v>
      </c>
      <c r="BW203" s="9">
        <v>0</v>
      </c>
      <c r="BX203" s="9">
        <v>11</v>
      </c>
      <c r="BY203" s="9">
        <v>11</v>
      </c>
      <c r="BZ203" s="9">
        <v>7</v>
      </c>
      <c r="CA203" s="9">
        <v>7</v>
      </c>
      <c r="CB203" s="9">
        <v>30</v>
      </c>
      <c r="CC203" s="9" t="s">
        <v>340</v>
      </c>
      <c r="CD203" s="9" t="s">
        <v>340</v>
      </c>
      <c r="CE203" s="9">
        <v>2</v>
      </c>
      <c r="CF203" s="9" t="s">
        <v>340</v>
      </c>
      <c r="CG203" s="9">
        <v>0</v>
      </c>
      <c r="CH203" s="9">
        <v>0</v>
      </c>
      <c r="CI203" s="9">
        <v>0</v>
      </c>
      <c r="CJ203" s="72">
        <v>5000</v>
      </c>
      <c r="CK203" s="72">
        <v>100</v>
      </c>
      <c r="CL203" s="24" t="s">
        <v>828</v>
      </c>
      <c r="CM203" s="21" t="s">
        <v>1586</v>
      </c>
      <c r="CN203" s="9"/>
      <c r="CO203" s="9"/>
      <c r="CP203" s="73"/>
      <c r="CQ203" s="74" t="s">
        <v>340</v>
      </c>
      <c r="CR203" s="25"/>
      <c r="CS203" s="25"/>
      <c r="CT203" s="71"/>
      <c r="CU203" s="9" t="s">
        <v>348</v>
      </c>
      <c r="CV203" s="9">
        <v>4</v>
      </c>
      <c r="CW203" s="9">
        <v>3</v>
      </c>
      <c r="CX203" s="75" t="s">
        <v>828</v>
      </c>
      <c r="CY203" s="26"/>
      <c r="CZ203" s="71"/>
      <c r="DA203" s="71"/>
      <c r="DB203" s="76"/>
      <c r="DC203" s="9"/>
      <c r="DD203" s="9"/>
      <c r="DE203" s="6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77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</row>
    <row r="204" spans="1:252" ht="25.5">
      <c r="A204" s="23" t="s">
        <v>354</v>
      </c>
      <c r="B204" s="9" t="s">
        <v>353</v>
      </c>
      <c r="C204" s="9" t="s">
        <v>1567</v>
      </c>
      <c r="D204" s="9" t="s">
        <v>1568</v>
      </c>
      <c r="E204" s="63" t="s">
        <v>871</v>
      </c>
      <c r="F204" s="63" t="s">
        <v>871</v>
      </c>
      <c r="G204" s="64">
        <v>463730</v>
      </c>
      <c r="H204" s="64">
        <v>804756</v>
      </c>
      <c r="I204" s="65" t="s">
        <v>347</v>
      </c>
      <c r="J204" s="65"/>
      <c r="K204" s="65">
        <v>3</v>
      </c>
      <c r="L204" s="60">
        <v>2000</v>
      </c>
      <c r="M204" s="9" t="s">
        <v>348</v>
      </c>
      <c r="N204" s="66">
        <v>174189</v>
      </c>
      <c r="O204" s="40">
        <v>25387</v>
      </c>
      <c r="P204" s="40">
        <v>33315</v>
      </c>
      <c r="Q204" s="67"/>
      <c r="R204" s="67"/>
      <c r="S204" s="67">
        <v>1</v>
      </c>
      <c r="T204" s="9" t="s">
        <v>340</v>
      </c>
      <c r="U204" s="9" t="s">
        <v>340</v>
      </c>
      <c r="V204" s="68" t="s">
        <v>340</v>
      </c>
      <c r="W204" s="65"/>
      <c r="X204" s="65" t="s">
        <v>340</v>
      </c>
      <c r="Y204" s="65" t="s">
        <v>340</v>
      </c>
      <c r="Z204" s="68"/>
      <c r="AA204" s="69">
        <v>1</v>
      </c>
      <c r="AB204" s="69">
        <v>55.86342880863428</v>
      </c>
      <c r="AC204" s="9">
        <v>3</v>
      </c>
      <c r="AD204" s="69">
        <v>20.49259720492597</v>
      </c>
      <c r="AE204" s="25">
        <v>1</v>
      </c>
      <c r="AF204" s="74"/>
      <c r="AG204" s="74"/>
      <c r="AH204" s="74" t="s">
        <v>340</v>
      </c>
      <c r="AI204" s="20"/>
      <c r="AJ204" s="20"/>
      <c r="AK204" s="20"/>
      <c r="AL204" s="20" t="s">
        <v>1501</v>
      </c>
      <c r="AM204" s="9" t="s">
        <v>340</v>
      </c>
      <c r="AN204" s="9" t="s">
        <v>340</v>
      </c>
      <c r="AO204" s="9" t="s">
        <v>340</v>
      </c>
      <c r="AP204" s="9">
        <v>0</v>
      </c>
      <c r="AQ204" s="9">
        <v>0</v>
      </c>
      <c r="AR204" s="80" t="s">
        <v>340</v>
      </c>
      <c r="AS204" s="80" t="s">
        <v>340</v>
      </c>
      <c r="AT204" s="80" t="s">
        <v>340</v>
      </c>
      <c r="AU204" s="80" t="s">
        <v>340</v>
      </c>
      <c r="AV204" s="80" t="s">
        <v>340</v>
      </c>
      <c r="AW204" s="80" t="s">
        <v>340</v>
      </c>
      <c r="AX204" s="80" t="s">
        <v>340</v>
      </c>
      <c r="AY204" s="70">
        <v>55.86342880863428</v>
      </c>
      <c r="AZ204" s="70">
        <v>23.64397398643974</v>
      </c>
      <c r="BA204" s="70">
        <v>0.031133250311332503</v>
      </c>
      <c r="BB204" s="70">
        <v>4.991697799916978</v>
      </c>
      <c r="BC204" s="70">
        <v>9.53369309533693</v>
      </c>
      <c r="BD204" s="70">
        <v>5.292652552926526</v>
      </c>
      <c r="BE204" s="70">
        <v>0.6434205064342051</v>
      </c>
      <c r="BF204" s="71" t="s">
        <v>340</v>
      </c>
      <c r="BG204" s="71" t="s">
        <v>340</v>
      </c>
      <c r="BH204" s="71" t="s">
        <v>340</v>
      </c>
      <c r="BI204" s="71" t="s">
        <v>340</v>
      </c>
      <c r="BJ204" s="71" t="s">
        <v>340</v>
      </c>
      <c r="BK204" s="71" t="s">
        <v>340</v>
      </c>
      <c r="BL204" s="84">
        <v>6</v>
      </c>
      <c r="BM204" s="9" t="s">
        <v>340</v>
      </c>
      <c r="BN204" s="3" t="s">
        <v>1339</v>
      </c>
      <c r="BO204" s="20" t="s">
        <v>1502</v>
      </c>
      <c r="BP204" s="9"/>
      <c r="BQ204" s="9">
        <v>7</v>
      </c>
      <c r="BR204" s="9">
        <v>6</v>
      </c>
      <c r="BS204" s="9">
        <v>1</v>
      </c>
      <c r="BT204" s="9">
        <v>0</v>
      </c>
      <c r="BU204" s="9">
        <v>3</v>
      </c>
      <c r="BV204" s="9">
        <v>1</v>
      </c>
      <c r="BW204" s="9">
        <v>0</v>
      </c>
      <c r="BX204" s="9">
        <v>22</v>
      </c>
      <c r="BY204" s="9">
        <v>16</v>
      </c>
      <c r="BZ204" s="9">
        <v>7</v>
      </c>
      <c r="CA204" s="9">
        <v>11</v>
      </c>
      <c r="CB204" s="9">
        <v>16</v>
      </c>
      <c r="CC204" s="9" t="s">
        <v>340</v>
      </c>
      <c r="CD204" s="9" t="s">
        <v>340</v>
      </c>
      <c r="CE204" s="9">
        <v>2</v>
      </c>
      <c r="CF204" s="9" t="s">
        <v>340</v>
      </c>
      <c r="CG204" s="9">
        <v>0</v>
      </c>
      <c r="CH204" s="9">
        <v>0</v>
      </c>
      <c r="CI204" s="9">
        <v>0</v>
      </c>
      <c r="CJ204" s="72">
        <v>6600</v>
      </c>
      <c r="CK204" s="72">
        <v>200</v>
      </c>
      <c r="CL204" s="24" t="s">
        <v>832</v>
      </c>
      <c r="CM204" s="21" t="s">
        <v>1500</v>
      </c>
      <c r="CN204" s="9" t="s">
        <v>340</v>
      </c>
      <c r="CO204" s="9"/>
      <c r="CP204" s="73"/>
      <c r="CQ204" s="74" t="s">
        <v>340</v>
      </c>
      <c r="CR204" s="25"/>
      <c r="CS204" s="25"/>
      <c r="CT204" s="71"/>
      <c r="CU204" s="9" t="s">
        <v>1545</v>
      </c>
      <c r="CV204" s="9">
        <v>1</v>
      </c>
      <c r="CW204" s="9">
        <v>3</v>
      </c>
      <c r="CX204" s="75" t="s">
        <v>832</v>
      </c>
      <c r="CY204" s="26" t="s">
        <v>1421</v>
      </c>
      <c r="CZ204" s="71"/>
      <c r="DA204" s="71"/>
      <c r="DB204" s="76"/>
      <c r="DC204" s="9" t="s">
        <v>340</v>
      </c>
      <c r="DD204" s="9" t="s">
        <v>340</v>
      </c>
      <c r="DE204" s="6">
        <v>2000</v>
      </c>
      <c r="DF204" s="5">
        <v>553</v>
      </c>
      <c r="DG204" s="5">
        <v>1300</v>
      </c>
      <c r="DH204" s="5">
        <v>1853</v>
      </c>
      <c r="DI204" s="5" t="s">
        <v>340</v>
      </c>
      <c r="DJ204" s="5"/>
      <c r="DK204" s="5"/>
      <c r="DL204" s="5"/>
      <c r="DM204" s="5"/>
      <c r="DN204" s="5"/>
      <c r="DO204" s="5"/>
      <c r="DP204" s="5"/>
      <c r="DQ204" s="5">
        <v>1117.5</v>
      </c>
      <c r="DR204" s="5">
        <v>106.1</v>
      </c>
      <c r="DS204" s="5">
        <v>53.2</v>
      </c>
      <c r="DT204" s="5">
        <v>1276.8</v>
      </c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>
        <v>3129.8</v>
      </c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77">
        <v>3129.8</v>
      </c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</row>
    <row r="205" spans="1:252" ht="25.5">
      <c r="A205" s="23" t="s">
        <v>528</v>
      </c>
      <c r="B205" s="9" t="s">
        <v>353</v>
      </c>
      <c r="C205" s="9" t="s">
        <v>248</v>
      </c>
      <c r="D205" s="9" t="s">
        <v>249</v>
      </c>
      <c r="E205" s="63" t="s">
        <v>1882</v>
      </c>
      <c r="F205" s="63" t="s">
        <v>1047</v>
      </c>
      <c r="G205" s="64">
        <v>524231</v>
      </c>
      <c r="H205" s="64">
        <v>883231</v>
      </c>
      <c r="I205" s="65" t="s">
        <v>497</v>
      </c>
      <c r="J205" s="65"/>
      <c r="K205" s="65"/>
      <c r="L205" s="6"/>
      <c r="M205" s="9"/>
      <c r="N205" s="66"/>
      <c r="O205" s="40"/>
      <c r="P205" s="40"/>
      <c r="Q205" s="67"/>
      <c r="R205" s="67"/>
      <c r="S205" s="67"/>
      <c r="T205" s="9" t="s">
        <v>340</v>
      </c>
      <c r="U205" s="9"/>
      <c r="V205" s="68"/>
      <c r="W205" s="65"/>
      <c r="X205" s="65"/>
      <c r="Y205" s="65"/>
      <c r="Z205" s="68" t="s">
        <v>340</v>
      </c>
      <c r="AA205" s="69"/>
      <c r="AB205" s="69"/>
      <c r="AC205" s="9">
        <v>0</v>
      </c>
      <c r="AD205" s="69"/>
      <c r="AE205" s="25"/>
      <c r="AF205" s="25"/>
      <c r="AG205" s="25"/>
      <c r="AH205" s="25"/>
      <c r="AI205" s="20"/>
      <c r="AJ205" s="20"/>
      <c r="AK205" s="20"/>
      <c r="AL205" s="20"/>
      <c r="AM205" s="9" t="s">
        <v>340</v>
      </c>
      <c r="AN205" s="9">
        <v>0</v>
      </c>
      <c r="AO205" s="9" t="s">
        <v>340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78">
        <v>0</v>
      </c>
      <c r="AZ205" s="78">
        <v>0</v>
      </c>
      <c r="BA205" s="78">
        <v>0</v>
      </c>
      <c r="BB205" s="78">
        <v>0</v>
      </c>
      <c r="BC205" s="78">
        <v>0</v>
      </c>
      <c r="BD205" s="78">
        <v>0</v>
      </c>
      <c r="BE205" s="78">
        <v>0</v>
      </c>
      <c r="BF205" s="71"/>
      <c r="BG205" s="71"/>
      <c r="BH205" s="71"/>
      <c r="BI205" s="71"/>
      <c r="BJ205" s="71"/>
      <c r="BK205" s="71"/>
      <c r="BL205" s="9">
        <v>10</v>
      </c>
      <c r="BM205" s="9"/>
      <c r="BN205" s="3" t="s">
        <v>1340</v>
      </c>
      <c r="BO205" s="20" t="s">
        <v>1502</v>
      </c>
      <c r="BP205" s="9"/>
      <c r="BQ205" s="9">
        <v>10</v>
      </c>
      <c r="BR205" s="9">
        <v>10</v>
      </c>
      <c r="BS205" s="9">
        <v>0</v>
      </c>
      <c r="BT205" s="9">
        <v>0</v>
      </c>
      <c r="BU205" s="9">
        <v>0</v>
      </c>
      <c r="BV205" s="9">
        <v>0</v>
      </c>
      <c r="BW205" s="9">
        <v>0</v>
      </c>
      <c r="BX205" s="9">
        <v>18</v>
      </c>
      <c r="BY205" s="9">
        <v>15</v>
      </c>
      <c r="BZ205" s="9">
        <v>4</v>
      </c>
      <c r="CA205" s="9">
        <v>7</v>
      </c>
      <c r="CB205" s="9">
        <v>25</v>
      </c>
      <c r="CC205" s="9">
        <v>0</v>
      </c>
      <c r="CD205" s="9">
        <v>0</v>
      </c>
      <c r="CE205" s="9">
        <v>1</v>
      </c>
      <c r="CF205" s="9">
        <v>0</v>
      </c>
      <c r="CG205" s="9" t="s">
        <v>340</v>
      </c>
      <c r="CH205" s="9">
        <v>0</v>
      </c>
      <c r="CI205" s="9">
        <v>0</v>
      </c>
      <c r="CJ205" s="72">
        <v>3500</v>
      </c>
      <c r="CK205" s="72">
        <v>100</v>
      </c>
      <c r="CL205" s="79" t="s">
        <v>728</v>
      </c>
      <c r="CM205" s="22" t="s">
        <v>1685</v>
      </c>
      <c r="CN205" s="9"/>
      <c r="CO205" s="9"/>
      <c r="CP205" s="73"/>
      <c r="CQ205" s="74" t="s">
        <v>340</v>
      </c>
      <c r="CR205" s="25"/>
      <c r="CS205" s="25"/>
      <c r="CT205" s="71"/>
      <c r="CU205" s="9" t="s">
        <v>348</v>
      </c>
      <c r="CV205" s="9">
        <v>1</v>
      </c>
      <c r="CW205" s="9">
        <v>4</v>
      </c>
      <c r="CX205" s="75" t="s">
        <v>728</v>
      </c>
      <c r="CY205" s="26"/>
      <c r="CZ205" s="71"/>
      <c r="DA205" s="71"/>
      <c r="DB205" s="76"/>
      <c r="DC205" s="9"/>
      <c r="DD205" s="9" t="s">
        <v>340</v>
      </c>
      <c r="DE205" s="6"/>
      <c r="DF205" s="5"/>
      <c r="DG205" s="5"/>
      <c r="DH205" s="5"/>
      <c r="DI205" s="5" t="s">
        <v>340</v>
      </c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77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</row>
    <row r="206" spans="1:252" ht="12.75">
      <c r="A206" s="23" t="s">
        <v>523</v>
      </c>
      <c r="B206" s="9" t="s">
        <v>353</v>
      </c>
      <c r="C206" s="9" t="s">
        <v>29</v>
      </c>
      <c r="D206" s="9" t="s">
        <v>30</v>
      </c>
      <c r="E206" s="63" t="s">
        <v>1135</v>
      </c>
      <c r="F206" s="63" t="s">
        <v>1135</v>
      </c>
      <c r="G206" s="64">
        <v>484848</v>
      </c>
      <c r="H206" s="64">
        <v>870558</v>
      </c>
      <c r="I206" s="65" t="s">
        <v>497</v>
      </c>
      <c r="J206" s="65"/>
      <c r="K206" s="65"/>
      <c r="L206" s="6"/>
      <c r="M206" s="9" t="s">
        <v>348</v>
      </c>
      <c r="N206" s="66"/>
      <c r="O206" s="40"/>
      <c r="P206" s="40">
        <f>142+163</f>
        <v>305</v>
      </c>
      <c r="Q206" s="67" t="s">
        <v>340</v>
      </c>
      <c r="R206" s="67"/>
      <c r="S206" s="67"/>
      <c r="T206" s="65"/>
      <c r="U206" s="65"/>
      <c r="V206" s="68"/>
      <c r="W206" s="65"/>
      <c r="X206" s="65"/>
      <c r="Y206" s="65"/>
      <c r="Z206" s="68" t="s">
        <v>340</v>
      </c>
      <c r="AA206" s="69">
        <v>5</v>
      </c>
      <c r="AB206" s="69">
        <v>24.822695035460992</v>
      </c>
      <c r="AC206" s="9">
        <v>2</v>
      </c>
      <c r="AD206" s="69">
        <v>56.73758865248227</v>
      </c>
      <c r="AE206" s="79"/>
      <c r="AF206" s="79"/>
      <c r="AG206" s="79"/>
      <c r="AH206" s="79" t="s">
        <v>340</v>
      </c>
      <c r="AI206" s="20"/>
      <c r="AJ206" s="20"/>
      <c r="AK206" s="20"/>
      <c r="AL206" s="20" t="s">
        <v>1501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80" t="s">
        <v>340</v>
      </c>
      <c r="AS206" s="80" t="s">
        <v>340</v>
      </c>
      <c r="AT206" s="80">
        <v>0</v>
      </c>
      <c r="AU206" s="80" t="s">
        <v>340</v>
      </c>
      <c r="AV206" s="80" t="s">
        <v>340</v>
      </c>
      <c r="AW206" s="80" t="s">
        <v>340</v>
      </c>
      <c r="AX206" s="80" t="s">
        <v>340</v>
      </c>
      <c r="AY206" s="70">
        <v>19.148936170212767</v>
      </c>
      <c r="AZ206" s="70">
        <v>24.113475177304963</v>
      </c>
      <c r="BA206" s="70">
        <v>0</v>
      </c>
      <c r="BB206" s="70">
        <v>19.148936170212767</v>
      </c>
      <c r="BC206" s="70">
        <v>24.822695035460992</v>
      </c>
      <c r="BD206" s="70">
        <v>7.801418439716312</v>
      </c>
      <c r="BE206" s="70">
        <v>4.964539007092199</v>
      </c>
      <c r="BF206" s="71" t="s">
        <v>340</v>
      </c>
      <c r="BG206" s="71" t="s">
        <v>340</v>
      </c>
      <c r="BH206" s="71"/>
      <c r="BI206" s="71"/>
      <c r="BJ206" s="71"/>
      <c r="BK206" s="71" t="s">
        <v>340</v>
      </c>
      <c r="BL206" s="9">
        <v>4</v>
      </c>
      <c r="BM206" s="9" t="s">
        <v>340</v>
      </c>
      <c r="BN206" s="3" t="s">
        <v>1343</v>
      </c>
      <c r="BO206" s="20" t="s">
        <v>1502</v>
      </c>
      <c r="BP206" s="9"/>
      <c r="BQ206" s="9">
        <v>4</v>
      </c>
      <c r="BR206" s="9">
        <v>4</v>
      </c>
      <c r="BS206" s="9">
        <v>0</v>
      </c>
      <c r="BT206" s="9">
        <v>1</v>
      </c>
      <c r="BU206" s="9">
        <v>0</v>
      </c>
      <c r="BV206" s="9">
        <v>0</v>
      </c>
      <c r="BW206" s="9">
        <v>0</v>
      </c>
      <c r="BX206" s="9">
        <v>14</v>
      </c>
      <c r="BY206" s="9">
        <v>26</v>
      </c>
      <c r="BZ206" s="9">
        <v>15</v>
      </c>
      <c r="CA206" s="9">
        <v>16</v>
      </c>
      <c r="CB206" s="9">
        <v>4</v>
      </c>
      <c r="CC206" s="9" t="s">
        <v>340</v>
      </c>
      <c r="CD206" s="9" t="s">
        <v>340</v>
      </c>
      <c r="CE206" s="9">
        <v>1</v>
      </c>
      <c r="CF206" s="9" t="s">
        <v>340</v>
      </c>
      <c r="CG206" s="9">
        <v>0</v>
      </c>
      <c r="CH206" s="9">
        <v>0</v>
      </c>
      <c r="CI206" s="9">
        <v>0</v>
      </c>
      <c r="CJ206" s="72">
        <v>4994</v>
      </c>
      <c r="CK206" s="72">
        <v>100</v>
      </c>
      <c r="CL206" s="24">
        <v>0</v>
      </c>
      <c r="CM206" s="22" t="s">
        <v>1586</v>
      </c>
      <c r="CN206" s="9"/>
      <c r="CO206" s="9" t="s">
        <v>340</v>
      </c>
      <c r="CP206" s="81"/>
      <c r="CQ206" s="74" t="s">
        <v>340</v>
      </c>
      <c r="CR206" s="25"/>
      <c r="CS206" s="25"/>
      <c r="CT206" s="71"/>
      <c r="CU206" s="9" t="s">
        <v>348</v>
      </c>
      <c r="CV206" s="9">
        <v>4</v>
      </c>
      <c r="CW206" s="9">
        <v>3</v>
      </c>
      <c r="CX206" s="72"/>
      <c r="CY206" s="2" t="s">
        <v>1399</v>
      </c>
      <c r="CZ206" s="71"/>
      <c r="DA206" s="71"/>
      <c r="DB206" s="76"/>
      <c r="DC206" s="9"/>
      <c r="DD206" s="9"/>
      <c r="DE206" s="6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77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</row>
    <row r="207" spans="1:252" ht="20.25" customHeight="1">
      <c r="A207" s="23" t="s">
        <v>352</v>
      </c>
      <c r="B207" s="9" t="s">
        <v>353</v>
      </c>
      <c r="C207" s="9" t="s">
        <v>1550</v>
      </c>
      <c r="D207" s="9" t="s">
        <v>1551</v>
      </c>
      <c r="E207" s="63" t="s">
        <v>862</v>
      </c>
      <c r="F207" s="63" t="s">
        <v>872</v>
      </c>
      <c r="G207" s="64">
        <v>482219</v>
      </c>
      <c r="H207" s="64">
        <v>891926</v>
      </c>
      <c r="I207" s="65" t="s">
        <v>347</v>
      </c>
      <c r="J207" s="65"/>
      <c r="K207" s="65">
        <v>2</v>
      </c>
      <c r="L207" s="6"/>
      <c r="M207" s="9" t="s">
        <v>348</v>
      </c>
      <c r="N207" s="66">
        <v>568175</v>
      </c>
      <c r="O207" s="40">
        <v>45500</v>
      </c>
      <c r="P207" s="40">
        <v>56885</v>
      </c>
      <c r="Q207" s="67"/>
      <c r="R207" s="67">
        <v>1</v>
      </c>
      <c r="S207" s="67">
        <v>2</v>
      </c>
      <c r="T207" s="65" t="s">
        <v>340</v>
      </c>
      <c r="U207" s="65" t="s">
        <v>340</v>
      </c>
      <c r="V207" s="68" t="s">
        <v>340</v>
      </c>
      <c r="W207" s="65"/>
      <c r="X207" s="65" t="s">
        <v>340</v>
      </c>
      <c r="Y207" s="65" t="s">
        <v>340</v>
      </c>
      <c r="Z207" s="68"/>
      <c r="AA207" s="69">
        <v>1</v>
      </c>
      <c r="AB207" s="69">
        <v>57.87677244446178</v>
      </c>
      <c r="AC207" s="9">
        <v>3</v>
      </c>
      <c r="AD207" s="69">
        <v>24.98683466286985</v>
      </c>
      <c r="AE207" s="79">
        <v>1</v>
      </c>
      <c r="AF207" s="79"/>
      <c r="AG207" s="79"/>
      <c r="AH207" s="79" t="s">
        <v>340</v>
      </c>
      <c r="AI207" s="20" t="s">
        <v>1501</v>
      </c>
      <c r="AJ207" s="20"/>
      <c r="AK207" s="20"/>
      <c r="AL207" s="20"/>
      <c r="AM207" s="9" t="s">
        <v>340</v>
      </c>
      <c r="AN207" s="9" t="s">
        <v>340</v>
      </c>
      <c r="AO207" s="9" t="s">
        <v>340</v>
      </c>
      <c r="AP207" s="9" t="s">
        <v>340</v>
      </c>
      <c r="AQ207" s="9" t="s">
        <v>340</v>
      </c>
      <c r="AR207" s="80" t="s">
        <v>340</v>
      </c>
      <c r="AS207" s="80" t="s">
        <v>340</v>
      </c>
      <c r="AT207" s="80" t="s">
        <v>340</v>
      </c>
      <c r="AU207" s="80" t="s">
        <v>340</v>
      </c>
      <c r="AV207" s="80" t="s">
        <v>340</v>
      </c>
      <c r="AW207" s="80" t="s">
        <v>340</v>
      </c>
      <c r="AX207" s="80" t="s">
        <v>340</v>
      </c>
      <c r="AY207" s="70">
        <v>57.87677244446178</v>
      </c>
      <c r="AZ207" s="70">
        <v>17.13639289266837</v>
      </c>
      <c r="BA207" s="70">
        <v>0.01950420315578007</v>
      </c>
      <c r="BB207" s="70">
        <v>16.514208811998987</v>
      </c>
      <c r="BC207" s="70">
        <v>4.560082697821381</v>
      </c>
      <c r="BD207" s="70">
        <v>2.9821926625187727</v>
      </c>
      <c r="BE207" s="70">
        <v>0.9108462873749292</v>
      </c>
      <c r="BF207" s="71" t="s">
        <v>340</v>
      </c>
      <c r="BG207" s="71" t="s">
        <v>340</v>
      </c>
      <c r="BH207" s="71" t="s">
        <v>340</v>
      </c>
      <c r="BI207" s="71" t="s">
        <v>340</v>
      </c>
      <c r="BJ207" s="71"/>
      <c r="BK207" s="71" t="s">
        <v>340</v>
      </c>
      <c r="BL207" s="9">
        <v>2</v>
      </c>
      <c r="BM207" s="9" t="s">
        <v>340</v>
      </c>
      <c r="BN207" s="3" t="s">
        <v>1199</v>
      </c>
      <c r="BO207" s="20" t="s">
        <v>1502</v>
      </c>
      <c r="BP207" s="9"/>
      <c r="BQ207" s="9">
        <v>3</v>
      </c>
      <c r="BR207" s="9">
        <v>2</v>
      </c>
      <c r="BS207" s="9">
        <v>1</v>
      </c>
      <c r="BT207" s="9">
        <v>0</v>
      </c>
      <c r="BU207" s="9">
        <v>0</v>
      </c>
      <c r="BV207" s="9">
        <v>0</v>
      </c>
      <c r="BW207" s="9">
        <v>0</v>
      </c>
      <c r="BX207" s="9">
        <v>10</v>
      </c>
      <c r="BY207" s="9">
        <v>24</v>
      </c>
      <c r="BZ207" s="9">
        <v>18</v>
      </c>
      <c r="CA207" s="9">
        <v>18</v>
      </c>
      <c r="CB207" s="9">
        <v>6</v>
      </c>
      <c r="CC207" s="9" t="s">
        <v>340</v>
      </c>
      <c r="CD207" s="9" t="s">
        <v>340</v>
      </c>
      <c r="CE207" s="9">
        <v>2</v>
      </c>
      <c r="CF207" s="9" t="s">
        <v>340</v>
      </c>
      <c r="CG207" s="9">
        <v>0</v>
      </c>
      <c r="CH207" s="9">
        <v>0</v>
      </c>
      <c r="CI207" s="9">
        <v>0</v>
      </c>
      <c r="CJ207" s="72">
        <v>6200</v>
      </c>
      <c r="CK207" s="72">
        <v>200</v>
      </c>
      <c r="CL207" s="79" t="s">
        <v>839</v>
      </c>
      <c r="CM207" s="22" t="s">
        <v>1500</v>
      </c>
      <c r="CN207" s="9" t="s">
        <v>340</v>
      </c>
      <c r="CO207" s="9"/>
      <c r="CP207" s="73"/>
      <c r="CQ207" s="74" t="s">
        <v>340</v>
      </c>
      <c r="CR207" s="25"/>
      <c r="CS207" s="25"/>
      <c r="CT207" s="71"/>
      <c r="CU207" s="9" t="s">
        <v>1545</v>
      </c>
      <c r="CV207" s="9">
        <v>1</v>
      </c>
      <c r="CW207" s="9">
        <v>1</v>
      </c>
      <c r="CX207" s="72" t="s">
        <v>839</v>
      </c>
      <c r="CY207" s="26" t="s">
        <v>1409</v>
      </c>
      <c r="CZ207" s="71"/>
      <c r="DA207" s="71"/>
      <c r="DB207" s="76"/>
      <c r="DC207" s="9"/>
      <c r="DD207" s="9" t="s">
        <v>340</v>
      </c>
      <c r="DE207" s="6"/>
      <c r="DF207" s="5"/>
      <c r="DG207" s="5"/>
      <c r="DH207" s="5"/>
      <c r="DI207" s="5" t="s">
        <v>340</v>
      </c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>
        <v>17.2</v>
      </c>
      <c r="EL207" s="5"/>
      <c r="EM207" s="5"/>
      <c r="EN207" s="5">
        <v>505</v>
      </c>
      <c r="EO207" s="5"/>
      <c r="EP207" s="5"/>
      <c r="EQ207" s="5"/>
      <c r="ER207" s="5"/>
      <c r="ES207" s="5">
        <v>522.2</v>
      </c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77">
        <v>522.2</v>
      </c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</row>
    <row r="208" spans="1:252" ht="25.5" customHeight="1">
      <c r="A208" s="23" t="s">
        <v>391</v>
      </c>
      <c r="B208" s="9" t="s">
        <v>353</v>
      </c>
      <c r="C208" s="9" t="s">
        <v>1695</v>
      </c>
      <c r="D208" s="9" t="s">
        <v>1696</v>
      </c>
      <c r="E208" s="63" t="s">
        <v>969</v>
      </c>
      <c r="F208" s="63" t="s">
        <v>969</v>
      </c>
      <c r="G208" s="64">
        <v>483411</v>
      </c>
      <c r="H208" s="64">
        <v>812236</v>
      </c>
      <c r="I208" s="65" t="s">
        <v>384</v>
      </c>
      <c r="J208" s="65"/>
      <c r="K208" s="65"/>
      <c r="L208" s="60">
        <v>1999</v>
      </c>
      <c r="M208" s="9" t="s">
        <v>348</v>
      </c>
      <c r="N208" s="66"/>
      <c r="O208" s="40">
        <v>4285</v>
      </c>
      <c r="P208" s="40">
        <v>19841</v>
      </c>
      <c r="Q208" s="67"/>
      <c r="R208" s="67"/>
      <c r="S208" s="67">
        <v>1</v>
      </c>
      <c r="T208" s="9" t="s">
        <v>340</v>
      </c>
      <c r="U208" s="9" t="s">
        <v>340</v>
      </c>
      <c r="V208" s="68" t="s">
        <v>340</v>
      </c>
      <c r="W208" s="65" t="s">
        <v>340</v>
      </c>
      <c r="X208" s="65" t="s">
        <v>340</v>
      </c>
      <c r="Y208" s="65" t="s">
        <v>340</v>
      </c>
      <c r="Z208" s="68"/>
      <c r="AA208" s="69">
        <v>1</v>
      </c>
      <c r="AB208" s="69">
        <v>69.7513321492007</v>
      </c>
      <c r="AC208" s="9">
        <v>2</v>
      </c>
      <c r="AD208" s="69">
        <v>23.836589698046183</v>
      </c>
      <c r="AE208" s="25"/>
      <c r="AF208" s="25"/>
      <c r="AG208" s="25"/>
      <c r="AH208" s="25" t="s">
        <v>340</v>
      </c>
      <c r="AI208" s="20" t="s">
        <v>1502</v>
      </c>
      <c r="AJ208" s="20"/>
      <c r="AK208" s="20"/>
      <c r="AL208" s="20"/>
      <c r="AM208" s="9" t="s">
        <v>340</v>
      </c>
      <c r="AN208" s="9" t="s">
        <v>340</v>
      </c>
      <c r="AO208" s="9" t="s">
        <v>340</v>
      </c>
      <c r="AP208" s="9">
        <v>0</v>
      </c>
      <c r="AQ208" s="9">
        <v>0</v>
      </c>
      <c r="AR208" s="9" t="s">
        <v>340</v>
      </c>
      <c r="AS208" s="9" t="s">
        <v>340</v>
      </c>
      <c r="AT208" s="9">
        <v>0</v>
      </c>
      <c r="AU208" s="9" t="s">
        <v>340</v>
      </c>
      <c r="AV208" s="9" t="s">
        <v>340</v>
      </c>
      <c r="AW208" s="9" t="s">
        <v>340</v>
      </c>
      <c r="AX208" s="9" t="s">
        <v>340</v>
      </c>
      <c r="AY208" s="78">
        <v>69.7513321492007</v>
      </c>
      <c r="AZ208" s="78">
        <v>6.412078152753109</v>
      </c>
      <c r="BA208" s="78">
        <v>0</v>
      </c>
      <c r="BB208" s="78">
        <v>8.86323268206039</v>
      </c>
      <c r="BC208" s="78">
        <v>10.923623445825932</v>
      </c>
      <c r="BD208" s="78">
        <v>3.7181764357608054</v>
      </c>
      <c r="BE208" s="78">
        <v>0.33155713439905266</v>
      </c>
      <c r="BF208" s="71" t="s">
        <v>340</v>
      </c>
      <c r="BG208" s="71" t="s">
        <v>340</v>
      </c>
      <c r="BH208" s="71" t="s">
        <v>340</v>
      </c>
      <c r="BI208" s="71" t="s">
        <v>340</v>
      </c>
      <c r="BJ208" s="71"/>
      <c r="BK208" s="71" t="s">
        <v>340</v>
      </c>
      <c r="BL208" s="9">
        <v>5</v>
      </c>
      <c r="BM208" s="9" t="s">
        <v>340</v>
      </c>
      <c r="BN208" s="3" t="s">
        <v>1239</v>
      </c>
      <c r="BO208" s="20" t="s">
        <v>1502</v>
      </c>
      <c r="BP208" s="9"/>
      <c r="BQ208" s="9">
        <v>5</v>
      </c>
      <c r="BR208" s="9">
        <v>5</v>
      </c>
      <c r="BS208" s="9">
        <v>0</v>
      </c>
      <c r="BT208" s="9">
        <v>0</v>
      </c>
      <c r="BU208" s="9">
        <v>2</v>
      </c>
      <c r="BV208" s="9">
        <v>0</v>
      </c>
      <c r="BW208" s="9">
        <v>0</v>
      </c>
      <c r="BX208" s="9">
        <v>13</v>
      </c>
      <c r="BY208" s="9">
        <v>24</v>
      </c>
      <c r="BZ208" s="9">
        <v>19</v>
      </c>
      <c r="CA208" s="9">
        <v>17</v>
      </c>
      <c r="CB208" s="9">
        <v>1</v>
      </c>
      <c r="CC208" s="9" t="s">
        <v>340</v>
      </c>
      <c r="CD208" s="9" t="s">
        <v>340</v>
      </c>
      <c r="CE208" s="9">
        <v>2</v>
      </c>
      <c r="CF208" s="9" t="s">
        <v>340</v>
      </c>
      <c r="CG208" s="9">
        <v>0</v>
      </c>
      <c r="CH208" s="9">
        <v>0</v>
      </c>
      <c r="CI208" s="9">
        <v>0</v>
      </c>
      <c r="CJ208" s="72">
        <v>6000</v>
      </c>
      <c r="CK208" s="72">
        <v>150</v>
      </c>
      <c r="CL208" s="79" t="s">
        <v>784</v>
      </c>
      <c r="CM208" s="22" t="s">
        <v>1500</v>
      </c>
      <c r="CN208" s="9"/>
      <c r="CO208" s="9"/>
      <c r="CP208" s="73" t="s">
        <v>340</v>
      </c>
      <c r="CQ208" s="74" t="s">
        <v>340</v>
      </c>
      <c r="CR208" s="25"/>
      <c r="CS208" s="25"/>
      <c r="CT208" s="71"/>
      <c r="CU208" s="9" t="s">
        <v>1545</v>
      </c>
      <c r="CV208" s="9">
        <v>1</v>
      </c>
      <c r="CW208" s="9">
        <v>3</v>
      </c>
      <c r="CX208" s="75" t="s">
        <v>784</v>
      </c>
      <c r="CY208" s="26" t="s">
        <v>1423</v>
      </c>
      <c r="CZ208" s="71"/>
      <c r="DA208" s="71"/>
      <c r="DB208" s="76">
        <v>10</v>
      </c>
      <c r="DC208" s="9" t="s">
        <v>340</v>
      </c>
      <c r="DD208" s="9" t="s">
        <v>340</v>
      </c>
      <c r="DE208" s="6">
        <v>1999</v>
      </c>
      <c r="DF208" s="5">
        <v>2151.4</v>
      </c>
      <c r="DG208" s="5"/>
      <c r="DH208" s="5">
        <v>2151.4</v>
      </c>
      <c r="DI208" s="5" t="s">
        <v>340</v>
      </c>
      <c r="DJ208" s="5"/>
      <c r="DK208" s="5"/>
      <c r="DL208" s="5"/>
      <c r="DM208" s="5"/>
      <c r="DN208" s="5"/>
      <c r="DO208" s="5">
        <v>5426.8</v>
      </c>
      <c r="DP208" s="5"/>
      <c r="DQ208" s="5"/>
      <c r="DR208" s="5"/>
      <c r="DS208" s="5"/>
      <c r="DT208" s="5">
        <v>5426.8</v>
      </c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>
        <v>7578.2</v>
      </c>
      <c r="EH208" s="5">
        <v>55.1</v>
      </c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>
        <v>55.1</v>
      </c>
      <c r="ET208" s="5" t="s">
        <v>340</v>
      </c>
      <c r="EU208" s="5"/>
      <c r="EV208" s="5"/>
      <c r="EW208" s="5"/>
      <c r="EX208" s="5"/>
      <c r="EY208" s="5"/>
      <c r="EZ208" s="5"/>
      <c r="FA208" s="5"/>
      <c r="FB208" s="5"/>
      <c r="FC208" s="5"/>
      <c r="FD208" s="77">
        <v>7633.3</v>
      </c>
      <c r="FE208" s="26"/>
      <c r="FF208" s="26"/>
      <c r="FG208" s="26"/>
      <c r="FH208" s="26"/>
      <c r="FI208" s="26"/>
      <c r="FJ208" s="26"/>
      <c r="FK208" s="26"/>
      <c r="FL208" s="26"/>
      <c r="FM208" s="26"/>
      <c r="FN208" s="26"/>
      <c r="FO208" s="26"/>
      <c r="FP208" s="26"/>
      <c r="FQ208" s="26"/>
      <c r="FR208" s="26"/>
      <c r="FS208" s="26"/>
      <c r="FT208" s="26"/>
      <c r="FU208" s="26"/>
      <c r="FV208" s="26"/>
      <c r="FW208" s="26"/>
      <c r="FX208" s="26"/>
      <c r="FY208" s="26"/>
      <c r="FZ208" s="26"/>
      <c r="GA208" s="26"/>
      <c r="GB208" s="26"/>
      <c r="GC208" s="26"/>
      <c r="GD208" s="26"/>
      <c r="GE208" s="26"/>
      <c r="GF208" s="26"/>
      <c r="GG208" s="26"/>
      <c r="GH208" s="26"/>
      <c r="GI208" s="26"/>
      <c r="GJ208" s="26"/>
      <c r="GK208" s="26"/>
      <c r="GL208" s="26"/>
      <c r="GM208" s="26"/>
      <c r="GN208" s="26"/>
      <c r="GO208" s="26"/>
      <c r="GP208" s="26"/>
      <c r="GQ208" s="26"/>
      <c r="GR208" s="26"/>
      <c r="GS208" s="26"/>
      <c r="GT208" s="26"/>
      <c r="GU208" s="26"/>
      <c r="GV208" s="26"/>
      <c r="GW208" s="26"/>
      <c r="GX208" s="26"/>
      <c r="GY208" s="26"/>
      <c r="GZ208" s="26"/>
      <c r="HA208" s="26"/>
      <c r="HB208" s="26"/>
      <c r="HC208" s="26"/>
      <c r="HD208" s="26"/>
      <c r="HE208" s="26"/>
      <c r="HF208" s="26"/>
      <c r="HG208" s="26"/>
      <c r="HH208" s="26"/>
      <c r="HI208" s="26"/>
      <c r="HJ208" s="26"/>
      <c r="HK208" s="26"/>
      <c r="HL208" s="26"/>
      <c r="HM208" s="26"/>
      <c r="HN208" s="26"/>
      <c r="HO208" s="26"/>
      <c r="HP208" s="26"/>
      <c r="HQ208" s="26"/>
      <c r="HR208" s="26"/>
      <c r="HS208" s="26"/>
      <c r="HT208" s="26"/>
      <c r="HU208" s="26"/>
      <c r="HV208" s="26"/>
      <c r="HW208" s="26"/>
      <c r="HX208" s="26"/>
      <c r="HY208" s="26"/>
      <c r="HZ208" s="26"/>
      <c r="IA208" s="26"/>
      <c r="IB208" s="26"/>
      <c r="IC208" s="26"/>
      <c r="ID208" s="26"/>
      <c r="IE208" s="26"/>
      <c r="IF208" s="26"/>
      <c r="IG208" s="26"/>
      <c r="IH208" s="26"/>
      <c r="II208" s="26"/>
      <c r="IJ208" s="26"/>
      <c r="IK208" s="26"/>
      <c r="IL208" s="26"/>
      <c r="IM208" s="26"/>
      <c r="IN208" s="26"/>
      <c r="IO208" s="26"/>
      <c r="IP208" s="26"/>
      <c r="IQ208" s="26"/>
      <c r="IR208" s="26"/>
    </row>
    <row r="209" spans="1:252" ht="12.75">
      <c r="A209" s="23" t="s">
        <v>390</v>
      </c>
      <c r="B209" s="9" t="s">
        <v>353</v>
      </c>
      <c r="C209" s="9" t="s">
        <v>1629</v>
      </c>
      <c r="D209" s="9" t="s">
        <v>1630</v>
      </c>
      <c r="E209" s="63" t="s">
        <v>896</v>
      </c>
      <c r="F209" s="63" t="s">
        <v>896</v>
      </c>
      <c r="G209" s="64">
        <v>433739</v>
      </c>
      <c r="H209" s="64">
        <v>792346</v>
      </c>
      <c r="I209" s="65" t="s">
        <v>384</v>
      </c>
      <c r="J209" s="65"/>
      <c r="K209" s="65"/>
      <c r="L209" s="60"/>
      <c r="M209" s="9" t="s">
        <v>348</v>
      </c>
      <c r="N209" s="66"/>
      <c r="O209" s="40">
        <v>51104</v>
      </c>
      <c r="P209" s="40">
        <v>41739</v>
      </c>
      <c r="Q209" s="67" t="s">
        <v>340</v>
      </c>
      <c r="R209" s="67"/>
      <c r="S209" s="67"/>
      <c r="T209" s="65" t="s">
        <v>340</v>
      </c>
      <c r="U209" s="65" t="s">
        <v>340</v>
      </c>
      <c r="V209" s="68" t="s">
        <v>340</v>
      </c>
      <c r="W209" s="65" t="s">
        <v>340</v>
      </c>
      <c r="X209" s="65" t="s">
        <v>340</v>
      </c>
      <c r="Y209" s="65"/>
      <c r="Z209" s="68"/>
      <c r="AA209" s="69">
        <v>2</v>
      </c>
      <c r="AB209" s="69">
        <v>37.12163269622227</v>
      </c>
      <c r="AC209" s="9">
        <v>3</v>
      </c>
      <c r="AD209" s="69">
        <v>44.22766806778227</v>
      </c>
      <c r="AE209" s="79">
        <v>1</v>
      </c>
      <c r="AF209" s="79"/>
      <c r="AG209" s="79"/>
      <c r="AH209" s="79" t="s">
        <v>340</v>
      </c>
      <c r="AI209" s="20"/>
      <c r="AJ209" s="20"/>
      <c r="AK209" s="20"/>
      <c r="AL209" s="20" t="s">
        <v>1502</v>
      </c>
      <c r="AM209" s="9" t="s">
        <v>340</v>
      </c>
      <c r="AN209" s="9" t="s">
        <v>340</v>
      </c>
      <c r="AO209" s="9" t="s">
        <v>340</v>
      </c>
      <c r="AP209" s="9">
        <v>0</v>
      </c>
      <c r="AQ209" s="9">
        <v>0</v>
      </c>
      <c r="AR209" s="80" t="s">
        <v>340</v>
      </c>
      <c r="AS209" s="80" t="s">
        <v>340</v>
      </c>
      <c r="AT209" s="80">
        <v>0</v>
      </c>
      <c r="AU209" s="80" t="s">
        <v>340</v>
      </c>
      <c r="AV209" s="80" t="s">
        <v>340</v>
      </c>
      <c r="AW209" s="80" t="s">
        <v>340</v>
      </c>
      <c r="AX209" s="80" t="s">
        <v>340</v>
      </c>
      <c r="AY209" s="70">
        <v>18.650699235995454</v>
      </c>
      <c r="AZ209" s="70">
        <v>37.12163269622227</v>
      </c>
      <c r="BA209" s="70">
        <v>0</v>
      </c>
      <c r="BB209" s="70">
        <v>30.61569778200756</v>
      </c>
      <c r="BC209" s="70">
        <v>12.652338276892166</v>
      </c>
      <c r="BD209" s="70">
        <v>0.7164194887249847</v>
      </c>
      <c r="BE209" s="70">
        <v>0.24321252015755943</v>
      </c>
      <c r="BF209" s="71" t="s">
        <v>340</v>
      </c>
      <c r="BG209" s="71" t="s">
        <v>340</v>
      </c>
      <c r="BH209" s="71" t="s">
        <v>340</v>
      </c>
      <c r="BI209" s="71" t="s">
        <v>340</v>
      </c>
      <c r="BJ209" s="71"/>
      <c r="BK209" s="71" t="s">
        <v>340</v>
      </c>
      <c r="BL209" s="9">
        <v>13</v>
      </c>
      <c r="BM209" s="9" t="s">
        <v>340</v>
      </c>
      <c r="BN209" s="3" t="s">
        <v>1226</v>
      </c>
      <c r="BO209" s="20" t="s">
        <v>1501</v>
      </c>
      <c r="BP209" s="9"/>
      <c r="BQ209" s="9">
        <v>14</v>
      </c>
      <c r="BR209" s="9">
        <v>13</v>
      </c>
      <c r="BS209" s="9">
        <v>1</v>
      </c>
      <c r="BT209" s="9">
        <v>1</v>
      </c>
      <c r="BU209" s="9">
        <v>1</v>
      </c>
      <c r="BV209" s="9">
        <v>3</v>
      </c>
      <c r="BW209" s="9">
        <v>0</v>
      </c>
      <c r="BX209" s="9">
        <v>14</v>
      </c>
      <c r="BY209" s="9">
        <v>6</v>
      </c>
      <c r="BZ209" s="9">
        <v>7</v>
      </c>
      <c r="CA209" s="9">
        <v>8</v>
      </c>
      <c r="CB209" s="9">
        <v>30</v>
      </c>
      <c r="CC209" s="9" t="s">
        <v>340</v>
      </c>
      <c r="CD209" s="9" t="s">
        <v>340</v>
      </c>
      <c r="CE209" s="9">
        <v>3</v>
      </c>
      <c r="CF209" s="9" t="s">
        <v>340</v>
      </c>
      <c r="CG209" s="9">
        <v>0</v>
      </c>
      <c r="CH209" s="9">
        <v>0</v>
      </c>
      <c r="CI209" s="9">
        <v>0</v>
      </c>
      <c r="CJ209" s="72">
        <v>4000</v>
      </c>
      <c r="CK209" s="72">
        <v>150</v>
      </c>
      <c r="CL209" s="79" t="s">
        <v>841</v>
      </c>
      <c r="CM209" s="22" t="s">
        <v>1579</v>
      </c>
      <c r="CN209" s="9" t="s">
        <v>340</v>
      </c>
      <c r="CO209" s="9"/>
      <c r="CP209" s="73"/>
      <c r="CQ209" s="74" t="s">
        <v>340</v>
      </c>
      <c r="CR209" s="25"/>
      <c r="CS209" s="25"/>
      <c r="CT209" s="71"/>
      <c r="CU209" s="9" t="s">
        <v>1545</v>
      </c>
      <c r="CV209" s="9">
        <v>1</v>
      </c>
      <c r="CW209" s="9">
        <v>1</v>
      </c>
      <c r="CX209" s="72" t="s">
        <v>841</v>
      </c>
      <c r="CY209" s="26" t="s">
        <v>1424</v>
      </c>
      <c r="CZ209" s="71"/>
      <c r="DA209" s="71"/>
      <c r="DB209" s="76"/>
      <c r="DC209" s="9"/>
      <c r="DD209" s="9" t="s">
        <v>340</v>
      </c>
      <c r="DE209" s="6"/>
      <c r="DF209" s="5"/>
      <c r="DG209" s="5"/>
      <c r="DH209" s="5"/>
      <c r="DI209" s="5" t="s">
        <v>340</v>
      </c>
      <c r="DJ209" s="5"/>
      <c r="DK209" s="5"/>
      <c r="DL209" s="5"/>
      <c r="DM209" s="5"/>
      <c r="DN209" s="5"/>
      <c r="DO209" s="5"/>
      <c r="DP209" s="5">
        <v>393.1</v>
      </c>
      <c r="DQ209" s="5">
        <v>405.1</v>
      </c>
      <c r="DR209" s="5"/>
      <c r="DS209" s="5"/>
      <c r="DT209" s="5">
        <v>798.2</v>
      </c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>
        <v>798.2</v>
      </c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77">
        <v>798.2</v>
      </c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</row>
    <row r="210" spans="1:252" ht="12.75">
      <c r="A210" s="23" t="s">
        <v>518</v>
      </c>
      <c r="B210" s="9" t="s">
        <v>353</v>
      </c>
      <c r="C210" s="9" t="s">
        <v>1877</v>
      </c>
      <c r="D210" s="9" t="s">
        <v>1878</v>
      </c>
      <c r="E210" s="63" t="s">
        <v>1879</v>
      </c>
      <c r="F210" s="63" t="s">
        <v>1032</v>
      </c>
      <c r="G210" s="64">
        <v>435144</v>
      </c>
      <c r="H210" s="64">
        <v>792212</v>
      </c>
      <c r="I210" s="65" t="s">
        <v>497</v>
      </c>
      <c r="J210" s="65"/>
      <c r="K210" s="65"/>
      <c r="L210" s="60"/>
      <c r="M210" s="9" t="s">
        <v>348</v>
      </c>
      <c r="N210" s="66"/>
      <c r="O210" s="40">
        <v>67293</v>
      </c>
      <c r="P210" s="40">
        <v>76706</v>
      </c>
      <c r="Q210" s="67" t="s">
        <v>340</v>
      </c>
      <c r="R210" s="67"/>
      <c r="S210" s="67"/>
      <c r="T210" s="9" t="s">
        <v>340</v>
      </c>
      <c r="U210" s="9" t="s">
        <v>340</v>
      </c>
      <c r="V210" s="68" t="s">
        <v>340</v>
      </c>
      <c r="W210" s="65" t="s">
        <v>340</v>
      </c>
      <c r="X210" s="65" t="s">
        <v>340</v>
      </c>
      <c r="Y210" s="65" t="s">
        <v>340</v>
      </c>
      <c r="Z210" s="68"/>
      <c r="AA210" s="69">
        <v>4</v>
      </c>
      <c r="AB210" s="69">
        <v>53.945961159583455</v>
      </c>
      <c r="AC210" s="9">
        <v>3</v>
      </c>
      <c r="AD210" s="69">
        <v>81.12580917534478</v>
      </c>
      <c r="AE210" s="25">
        <v>2</v>
      </c>
      <c r="AF210" s="25"/>
      <c r="AG210" s="25"/>
      <c r="AH210" s="25" t="s">
        <v>340</v>
      </c>
      <c r="AI210" s="20"/>
      <c r="AJ210" s="20"/>
      <c r="AK210" s="20"/>
      <c r="AL210" s="20" t="s">
        <v>1501</v>
      </c>
      <c r="AM210" s="9" t="s">
        <v>340</v>
      </c>
      <c r="AN210" s="9" t="s">
        <v>340</v>
      </c>
      <c r="AO210" s="9" t="s">
        <v>340</v>
      </c>
      <c r="AP210" s="9">
        <v>0</v>
      </c>
      <c r="AQ210" s="9" t="s">
        <v>340</v>
      </c>
      <c r="AR210" s="9" t="s">
        <v>340</v>
      </c>
      <c r="AS210" s="9" t="s">
        <v>340</v>
      </c>
      <c r="AT210" s="9" t="s">
        <v>340</v>
      </c>
      <c r="AU210" s="9" t="s">
        <v>340</v>
      </c>
      <c r="AV210" s="9" t="s">
        <v>340</v>
      </c>
      <c r="AW210" s="9" t="s">
        <v>340</v>
      </c>
      <c r="AX210" s="9" t="s">
        <v>340</v>
      </c>
      <c r="AY210" s="78">
        <v>7.693498452012385</v>
      </c>
      <c r="AZ210" s="78">
        <v>11.180692372642836</v>
      </c>
      <c r="BA210" s="78">
        <v>0.009850830284266816</v>
      </c>
      <c r="BB210" s="78">
        <v>53.945961159583455</v>
      </c>
      <c r="BC210" s="78">
        <v>25.8654658035463</v>
      </c>
      <c r="BD210" s="78">
        <v>1.2594990149169716</v>
      </c>
      <c r="BE210" s="78">
        <v>0.04503236701379116</v>
      </c>
      <c r="BF210" s="71" t="s">
        <v>340</v>
      </c>
      <c r="BG210" s="71" t="s">
        <v>340</v>
      </c>
      <c r="BH210" s="71" t="s">
        <v>340</v>
      </c>
      <c r="BI210" s="71" t="s">
        <v>340</v>
      </c>
      <c r="BJ210" s="71"/>
      <c r="BK210" s="71" t="s">
        <v>340</v>
      </c>
      <c r="BL210" s="9">
        <v>15</v>
      </c>
      <c r="BM210" s="9" t="s">
        <v>340</v>
      </c>
      <c r="BN210" s="3" t="s">
        <v>1226</v>
      </c>
      <c r="BO210" s="20" t="s">
        <v>1501</v>
      </c>
      <c r="BP210" s="9"/>
      <c r="BQ210" s="9">
        <v>16</v>
      </c>
      <c r="BR210" s="9">
        <v>15</v>
      </c>
      <c r="BS210" s="9">
        <v>1</v>
      </c>
      <c r="BT210" s="9">
        <v>2</v>
      </c>
      <c r="BU210" s="9">
        <v>3</v>
      </c>
      <c r="BV210" s="9">
        <v>4</v>
      </c>
      <c r="BW210" s="9">
        <v>0</v>
      </c>
      <c r="BX210" s="9">
        <v>12</v>
      </c>
      <c r="BY210" s="9">
        <v>7</v>
      </c>
      <c r="BZ210" s="9">
        <v>6</v>
      </c>
      <c r="CA210" s="9">
        <v>8</v>
      </c>
      <c r="CB210" s="9">
        <v>30</v>
      </c>
      <c r="CC210" s="9" t="s">
        <v>340</v>
      </c>
      <c r="CD210" s="9" t="s">
        <v>340</v>
      </c>
      <c r="CE210" s="9">
        <v>2</v>
      </c>
      <c r="CF210" s="9" t="s">
        <v>340</v>
      </c>
      <c r="CG210" s="9">
        <v>0</v>
      </c>
      <c r="CH210" s="9">
        <v>0</v>
      </c>
      <c r="CI210" s="9">
        <v>0</v>
      </c>
      <c r="CJ210" s="72">
        <v>3902</v>
      </c>
      <c r="CK210" s="72">
        <v>100</v>
      </c>
      <c r="CL210" s="79">
        <v>0</v>
      </c>
      <c r="CM210" s="22" t="s">
        <v>1579</v>
      </c>
      <c r="CN210" s="9" t="s">
        <v>340</v>
      </c>
      <c r="CO210" s="9"/>
      <c r="CP210" s="73"/>
      <c r="CQ210" s="74" t="s">
        <v>340</v>
      </c>
      <c r="CR210" s="25"/>
      <c r="CS210" s="25"/>
      <c r="CT210" s="71"/>
      <c r="CU210" s="9" t="s">
        <v>1545</v>
      </c>
      <c r="CV210" s="9">
        <v>1</v>
      </c>
      <c r="CW210" s="9">
        <v>3</v>
      </c>
      <c r="CX210" s="75"/>
      <c r="CY210" s="26" t="s">
        <v>1382</v>
      </c>
      <c r="CZ210" s="71"/>
      <c r="DA210" s="71"/>
      <c r="DB210" s="76"/>
      <c r="DC210" s="9"/>
      <c r="DD210" s="9" t="s">
        <v>340</v>
      </c>
      <c r="DE210" s="6"/>
      <c r="DF210" s="5"/>
      <c r="DG210" s="5"/>
      <c r="DH210" s="5"/>
      <c r="DI210" s="5" t="s">
        <v>340</v>
      </c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77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</row>
    <row r="211" spans="1:252" ht="12.75">
      <c r="A211" s="23" t="s">
        <v>517</v>
      </c>
      <c r="B211" s="9" t="s">
        <v>353</v>
      </c>
      <c r="C211" s="9" t="s">
        <v>1772</v>
      </c>
      <c r="D211" s="9" t="s">
        <v>177</v>
      </c>
      <c r="E211" s="63" t="s">
        <v>178</v>
      </c>
      <c r="F211" s="63" t="s">
        <v>1137</v>
      </c>
      <c r="G211" s="64">
        <v>434433</v>
      </c>
      <c r="H211" s="64">
        <v>792757</v>
      </c>
      <c r="I211" s="65" t="s">
        <v>497</v>
      </c>
      <c r="J211" s="65"/>
      <c r="K211" s="65"/>
      <c r="L211" s="6"/>
      <c r="M211" s="9" t="s">
        <v>348</v>
      </c>
      <c r="N211" s="66"/>
      <c r="O211" s="40"/>
      <c r="P211" s="40">
        <f>32+28</f>
        <v>60</v>
      </c>
      <c r="Q211" s="67" t="s">
        <v>340</v>
      </c>
      <c r="R211" s="67"/>
      <c r="S211" s="67"/>
      <c r="T211" s="65"/>
      <c r="U211" s="65"/>
      <c r="V211" s="68"/>
      <c r="W211" s="65"/>
      <c r="X211" s="65"/>
      <c r="Y211" s="65"/>
      <c r="Z211" s="68" t="s">
        <v>340</v>
      </c>
      <c r="AA211" s="69"/>
      <c r="AB211" s="69"/>
      <c r="AC211" s="9">
        <v>1</v>
      </c>
      <c r="AD211" s="69"/>
      <c r="AE211" s="79"/>
      <c r="AF211" s="79"/>
      <c r="AG211" s="79"/>
      <c r="AH211" s="79"/>
      <c r="AI211" s="20"/>
      <c r="AJ211" s="20"/>
      <c r="AK211" s="20"/>
      <c r="AL211" s="20"/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80">
        <v>0</v>
      </c>
      <c r="AS211" s="80">
        <v>0</v>
      </c>
      <c r="AT211" s="80" t="s">
        <v>340</v>
      </c>
      <c r="AU211" s="80" t="s">
        <v>340</v>
      </c>
      <c r="AV211" s="80" t="s">
        <v>340</v>
      </c>
      <c r="AW211" s="80">
        <v>0</v>
      </c>
      <c r="AX211" s="80">
        <v>0</v>
      </c>
      <c r="AY211" s="70">
        <v>0</v>
      </c>
      <c r="AZ211" s="70">
        <v>0</v>
      </c>
      <c r="BA211" s="70">
        <v>0</v>
      </c>
      <c r="BB211" s="70">
        <v>0</v>
      </c>
      <c r="BC211" s="70">
        <v>0</v>
      </c>
      <c r="BD211" s="70">
        <v>0</v>
      </c>
      <c r="BE211" s="70">
        <v>0</v>
      </c>
      <c r="BF211" s="71" t="s">
        <v>340</v>
      </c>
      <c r="BG211" s="71"/>
      <c r="BH211" s="71"/>
      <c r="BI211" s="71"/>
      <c r="BJ211" s="71"/>
      <c r="BK211" s="71"/>
      <c r="BL211" s="9">
        <v>13</v>
      </c>
      <c r="BM211" s="9" t="s">
        <v>340</v>
      </c>
      <c r="BN211" s="3" t="s">
        <v>1226</v>
      </c>
      <c r="BO211" s="20" t="s">
        <v>1501</v>
      </c>
      <c r="BP211" s="9"/>
      <c r="BQ211" s="9">
        <v>14</v>
      </c>
      <c r="BR211" s="9">
        <v>13</v>
      </c>
      <c r="BS211" s="9">
        <v>1</v>
      </c>
      <c r="BT211" s="9">
        <v>2</v>
      </c>
      <c r="BU211" s="9">
        <v>2</v>
      </c>
      <c r="BV211" s="9">
        <v>3</v>
      </c>
      <c r="BW211" s="9">
        <v>0</v>
      </c>
      <c r="BX211" s="9">
        <v>14</v>
      </c>
      <c r="BY211" s="9">
        <v>6</v>
      </c>
      <c r="BZ211" s="9">
        <v>7</v>
      </c>
      <c r="CA211" s="9">
        <v>8</v>
      </c>
      <c r="CB211" s="9">
        <v>30</v>
      </c>
      <c r="CC211" s="9" t="s">
        <v>340</v>
      </c>
      <c r="CD211" s="9" t="s">
        <v>340</v>
      </c>
      <c r="CE211" s="9">
        <v>1</v>
      </c>
      <c r="CF211" s="9" t="s">
        <v>340</v>
      </c>
      <c r="CG211" s="9">
        <v>0</v>
      </c>
      <c r="CH211" s="9">
        <v>0</v>
      </c>
      <c r="CI211" s="9">
        <v>0</v>
      </c>
      <c r="CJ211" s="72">
        <v>7000</v>
      </c>
      <c r="CK211" s="72">
        <v>200</v>
      </c>
      <c r="CL211" s="79" t="s">
        <v>842</v>
      </c>
      <c r="CM211" s="22" t="s">
        <v>1500</v>
      </c>
      <c r="CN211" s="9"/>
      <c r="CO211" s="9"/>
      <c r="CP211" s="73"/>
      <c r="CQ211" s="74" t="s">
        <v>340</v>
      </c>
      <c r="CR211" s="25"/>
      <c r="CS211" s="25"/>
      <c r="CT211" s="71"/>
      <c r="CU211" s="9" t="s">
        <v>348</v>
      </c>
      <c r="CV211" s="9">
        <v>3</v>
      </c>
      <c r="CW211" s="9">
        <v>5</v>
      </c>
      <c r="CX211" s="72" t="s">
        <v>842</v>
      </c>
      <c r="CY211" s="26" t="s">
        <v>1375</v>
      </c>
      <c r="CZ211" s="71"/>
      <c r="DA211" s="71"/>
      <c r="DB211" s="76"/>
      <c r="DC211" s="9"/>
      <c r="DD211" s="9"/>
      <c r="DE211" s="6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77"/>
      <c r="FE211" s="26"/>
      <c r="FF211" s="26"/>
      <c r="FG211" s="26"/>
      <c r="FH211" s="26"/>
      <c r="FI211" s="26"/>
      <c r="FJ211" s="26"/>
      <c r="FK211" s="26"/>
      <c r="FL211" s="26"/>
      <c r="FM211" s="26"/>
      <c r="FN211" s="26"/>
      <c r="FO211" s="26"/>
      <c r="FP211" s="26"/>
      <c r="FQ211" s="26"/>
      <c r="FR211" s="26"/>
      <c r="FS211" s="26"/>
      <c r="FT211" s="26"/>
      <c r="FU211" s="26"/>
      <c r="FV211" s="26"/>
      <c r="FW211" s="26"/>
      <c r="FX211" s="26"/>
      <c r="FY211" s="26"/>
      <c r="FZ211" s="26"/>
      <c r="GA211" s="26"/>
      <c r="GB211" s="26"/>
      <c r="GC211" s="26"/>
      <c r="GD211" s="26"/>
      <c r="GE211" s="26"/>
      <c r="GF211" s="26"/>
      <c r="GG211" s="26"/>
      <c r="GH211" s="26"/>
      <c r="GI211" s="26"/>
      <c r="GJ211" s="26"/>
      <c r="GK211" s="26"/>
      <c r="GL211" s="26"/>
      <c r="GM211" s="26"/>
      <c r="GN211" s="26"/>
      <c r="GO211" s="26"/>
      <c r="GP211" s="26"/>
      <c r="GQ211" s="26"/>
      <c r="GR211" s="26"/>
      <c r="GS211" s="26"/>
      <c r="GT211" s="26"/>
      <c r="GU211" s="26"/>
      <c r="GV211" s="26"/>
      <c r="GW211" s="26"/>
      <c r="GX211" s="26"/>
      <c r="GY211" s="26"/>
      <c r="GZ211" s="26"/>
      <c r="HA211" s="26"/>
      <c r="HB211" s="26"/>
      <c r="HC211" s="26"/>
      <c r="HD211" s="26"/>
      <c r="HE211" s="26"/>
      <c r="HF211" s="26"/>
      <c r="HG211" s="26"/>
      <c r="HH211" s="26"/>
      <c r="HI211" s="26"/>
      <c r="HJ211" s="26"/>
      <c r="HK211" s="26"/>
      <c r="HL211" s="26"/>
      <c r="HM211" s="26"/>
      <c r="HN211" s="26"/>
      <c r="HO211" s="26"/>
      <c r="HP211" s="26"/>
      <c r="HQ211" s="26"/>
      <c r="HR211" s="26"/>
      <c r="HS211" s="26"/>
      <c r="HT211" s="26"/>
      <c r="HU211" s="26"/>
      <c r="HV211" s="26"/>
      <c r="HW211" s="26"/>
      <c r="HX211" s="26"/>
      <c r="HY211" s="26"/>
      <c r="HZ211" s="26"/>
      <c r="IA211" s="26"/>
      <c r="IB211" s="26"/>
      <c r="IC211" s="26"/>
      <c r="ID211" s="26"/>
      <c r="IE211" s="26"/>
      <c r="IF211" s="26"/>
      <c r="IG211" s="26"/>
      <c r="IH211" s="26"/>
      <c r="II211" s="26"/>
      <c r="IJ211" s="26"/>
      <c r="IK211" s="26"/>
      <c r="IL211" s="26"/>
      <c r="IM211" s="26"/>
      <c r="IN211" s="26"/>
      <c r="IO211" s="26"/>
      <c r="IP211" s="26"/>
      <c r="IQ211" s="26"/>
      <c r="IR211" s="26"/>
    </row>
    <row r="212" spans="1:252" ht="38.25">
      <c r="A212" s="23" t="s">
        <v>510</v>
      </c>
      <c r="B212" s="9" t="s">
        <v>353</v>
      </c>
      <c r="C212" s="9" t="s">
        <v>36</v>
      </c>
      <c r="D212" s="9" t="s">
        <v>37</v>
      </c>
      <c r="E212" s="63" t="s">
        <v>1141</v>
      </c>
      <c r="F212" s="63" t="s">
        <v>1141</v>
      </c>
      <c r="G212" s="64">
        <v>475800</v>
      </c>
      <c r="H212" s="64">
        <v>844712</v>
      </c>
      <c r="I212" s="65" t="s">
        <v>497</v>
      </c>
      <c r="J212" s="65"/>
      <c r="K212" s="65"/>
      <c r="L212" s="6"/>
      <c r="M212" s="9" t="s">
        <v>348</v>
      </c>
      <c r="N212" s="82"/>
      <c r="O212" s="40"/>
      <c r="P212" s="40">
        <f>541+445</f>
        <v>986</v>
      </c>
      <c r="Q212" s="67" t="s">
        <v>340</v>
      </c>
      <c r="R212" s="67"/>
      <c r="S212" s="67"/>
      <c r="T212" s="9"/>
      <c r="U212" s="9"/>
      <c r="V212" s="68"/>
      <c r="W212" s="65"/>
      <c r="X212" s="65"/>
      <c r="Y212" s="65"/>
      <c r="Z212" s="68" t="s">
        <v>340</v>
      </c>
      <c r="AA212" s="69">
        <v>2</v>
      </c>
      <c r="AB212" s="69">
        <v>37.16216216216216</v>
      </c>
      <c r="AC212" s="9">
        <v>2</v>
      </c>
      <c r="AD212" s="69">
        <v>36.48648648648648</v>
      </c>
      <c r="AE212" s="25"/>
      <c r="AF212" s="25"/>
      <c r="AG212" s="25"/>
      <c r="AH212" s="25" t="s">
        <v>340</v>
      </c>
      <c r="AI212" s="20"/>
      <c r="AJ212" s="20"/>
      <c r="AK212" s="20"/>
      <c r="AL212" s="20" t="s">
        <v>1502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80" t="s">
        <v>340</v>
      </c>
      <c r="AS212" s="80" t="s">
        <v>340</v>
      </c>
      <c r="AT212" s="80">
        <v>0</v>
      </c>
      <c r="AU212" s="80" t="s">
        <v>340</v>
      </c>
      <c r="AV212" s="80" t="s">
        <v>340</v>
      </c>
      <c r="AW212" s="80" t="s">
        <v>340</v>
      </c>
      <c r="AX212" s="80" t="s">
        <v>340</v>
      </c>
      <c r="AY212" s="70">
        <v>26.351351351351347</v>
      </c>
      <c r="AZ212" s="70">
        <v>37.16216216216216</v>
      </c>
      <c r="BA212" s="70">
        <v>0</v>
      </c>
      <c r="BB212" s="70">
        <v>8.333333333333332</v>
      </c>
      <c r="BC212" s="70">
        <v>17.792792792792792</v>
      </c>
      <c r="BD212" s="70">
        <v>6.531531531531531</v>
      </c>
      <c r="BE212" s="70">
        <v>3.8288288288288284</v>
      </c>
      <c r="BF212" s="71" t="s">
        <v>340</v>
      </c>
      <c r="BG212" s="71" t="s">
        <v>340</v>
      </c>
      <c r="BH212" s="71" t="s">
        <v>340</v>
      </c>
      <c r="BI212" s="71"/>
      <c r="BJ212" s="71"/>
      <c r="BK212" s="71" t="s">
        <v>340</v>
      </c>
      <c r="BL212" s="9">
        <v>8</v>
      </c>
      <c r="BM212" s="9" t="s">
        <v>340</v>
      </c>
      <c r="BO212" s="20"/>
      <c r="BP212" s="9"/>
      <c r="BQ212" s="9">
        <v>5</v>
      </c>
      <c r="BR212" s="9">
        <v>8</v>
      </c>
      <c r="BS212" s="9">
        <v>0</v>
      </c>
      <c r="BT212" s="9">
        <v>0</v>
      </c>
      <c r="BU212" s="9">
        <v>1</v>
      </c>
      <c r="BV212" s="9">
        <v>0</v>
      </c>
      <c r="BW212" s="9">
        <v>0</v>
      </c>
      <c r="BX212" s="9">
        <v>13</v>
      </c>
      <c r="BY212" s="9">
        <v>21</v>
      </c>
      <c r="BZ212" s="9">
        <v>33</v>
      </c>
      <c r="CA212" s="9">
        <v>7</v>
      </c>
      <c r="CB212" s="9">
        <v>0</v>
      </c>
      <c r="CC212" s="9" t="s">
        <v>340</v>
      </c>
      <c r="CD212" s="9" t="s">
        <v>340</v>
      </c>
      <c r="CE212" s="9">
        <v>1</v>
      </c>
      <c r="CF212" s="9" t="s">
        <v>340</v>
      </c>
      <c r="CG212" s="9">
        <v>0</v>
      </c>
      <c r="CH212" s="9">
        <v>0</v>
      </c>
      <c r="CI212" s="9">
        <v>0</v>
      </c>
      <c r="CJ212" s="72">
        <v>4429</v>
      </c>
      <c r="CK212" s="72">
        <v>100</v>
      </c>
      <c r="CL212" s="79" t="s">
        <v>848</v>
      </c>
      <c r="CM212" s="22" t="s">
        <v>1586</v>
      </c>
      <c r="CN212" s="9"/>
      <c r="CO212" s="9"/>
      <c r="CP212" s="73"/>
      <c r="CQ212" s="74" t="s">
        <v>340</v>
      </c>
      <c r="CR212" s="25"/>
      <c r="CS212" s="25"/>
      <c r="CT212" s="71"/>
      <c r="CU212" s="9" t="s">
        <v>348</v>
      </c>
      <c r="CV212" s="9">
        <v>4</v>
      </c>
      <c r="CW212" s="9">
        <v>3</v>
      </c>
      <c r="CX212" s="75" t="s">
        <v>848</v>
      </c>
      <c r="CY212" s="26" t="s">
        <v>1399</v>
      </c>
      <c r="CZ212" s="71"/>
      <c r="DA212" s="71"/>
      <c r="DB212" s="76"/>
      <c r="DC212" s="9"/>
      <c r="DD212" s="9"/>
      <c r="DE212" s="6"/>
      <c r="DF212" s="5"/>
      <c r="DG212" s="5"/>
      <c r="DH212" s="5"/>
      <c r="DI212" s="5"/>
      <c r="DJ212" s="5"/>
      <c r="DK212" s="5"/>
      <c r="DL212" s="5">
        <v>2905.4</v>
      </c>
      <c r="DM212" s="5">
        <v>288.3</v>
      </c>
      <c r="DN212" s="5">
        <v>45.4</v>
      </c>
      <c r="DO212" s="5"/>
      <c r="DP212" s="5"/>
      <c r="DQ212" s="5"/>
      <c r="DR212" s="5"/>
      <c r="DS212" s="5"/>
      <c r="DT212" s="5">
        <v>3239.1</v>
      </c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>
        <v>3239.1</v>
      </c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77">
        <v>3239.1</v>
      </c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</row>
    <row r="213" spans="1:252" ht="25.5">
      <c r="A213" s="23" t="s">
        <v>509</v>
      </c>
      <c r="B213" s="9" t="s">
        <v>353</v>
      </c>
      <c r="C213" s="9" t="s">
        <v>183</v>
      </c>
      <c r="D213" s="9" t="s">
        <v>184</v>
      </c>
      <c r="E213" s="63" t="s">
        <v>1882</v>
      </c>
      <c r="F213" s="63" t="s">
        <v>1047</v>
      </c>
      <c r="G213" s="64">
        <v>525735</v>
      </c>
      <c r="H213" s="64">
        <v>872208</v>
      </c>
      <c r="I213" s="65" t="s">
        <v>497</v>
      </c>
      <c r="J213" s="65"/>
      <c r="K213" s="65"/>
      <c r="L213" s="6"/>
      <c r="M213" s="9" t="s">
        <v>344</v>
      </c>
      <c r="N213" s="82"/>
      <c r="O213" s="40"/>
      <c r="P213" s="40">
        <f>1069+1118</f>
        <v>2187</v>
      </c>
      <c r="Q213" s="67"/>
      <c r="R213" s="67"/>
      <c r="S213" s="67"/>
      <c r="T213" s="9" t="s">
        <v>340</v>
      </c>
      <c r="U213" s="9"/>
      <c r="V213" s="68"/>
      <c r="W213" s="65"/>
      <c r="X213" s="65"/>
      <c r="Y213" s="65"/>
      <c r="Z213" s="68" t="s">
        <v>340</v>
      </c>
      <c r="AA213" s="69">
        <v>1</v>
      </c>
      <c r="AB213" s="69">
        <v>70.72515666965084</v>
      </c>
      <c r="AC213" s="9">
        <v>1</v>
      </c>
      <c r="AD213" s="69">
        <v>3.0438675022381374</v>
      </c>
      <c r="AE213" s="25"/>
      <c r="AF213" s="25"/>
      <c r="AG213" s="25"/>
      <c r="AH213" s="25"/>
      <c r="AI213" s="20"/>
      <c r="AJ213" s="20"/>
      <c r="AK213" s="20"/>
      <c r="AL213" s="20"/>
      <c r="AM213" s="9" t="s">
        <v>340</v>
      </c>
      <c r="AN213" s="9">
        <v>0</v>
      </c>
      <c r="AO213" s="9" t="s">
        <v>340</v>
      </c>
      <c r="AP213" s="9">
        <v>0</v>
      </c>
      <c r="AQ213" s="9">
        <v>0</v>
      </c>
      <c r="AR213" s="80" t="s">
        <v>340</v>
      </c>
      <c r="AS213" s="80" t="s">
        <v>340</v>
      </c>
      <c r="AT213" s="80">
        <v>0</v>
      </c>
      <c r="AU213" s="80" t="s">
        <v>340</v>
      </c>
      <c r="AV213" s="80" t="s">
        <v>340</v>
      </c>
      <c r="AW213" s="80" t="s">
        <v>340</v>
      </c>
      <c r="AX213" s="80" t="s">
        <v>340</v>
      </c>
      <c r="AY213" s="70">
        <v>70.72515666965084</v>
      </c>
      <c r="AZ213" s="70">
        <v>26.230975828111013</v>
      </c>
      <c r="BA213" s="70">
        <v>0</v>
      </c>
      <c r="BB213" s="70">
        <v>2.3276633840644583</v>
      </c>
      <c r="BC213" s="70">
        <v>0.35810205908683973</v>
      </c>
      <c r="BD213" s="70">
        <v>0.08952551477170993</v>
      </c>
      <c r="BE213" s="70">
        <v>0.26857654431512984</v>
      </c>
      <c r="BF213" s="71" t="s">
        <v>340</v>
      </c>
      <c r="BG213" s="71" t="s">
        <v>340</v>
      </c>
      <c r="BH213" s="71"/>
      <c r="BI213" s="71" t="s">
        <v>340</v>
      </c>
      <c r="BJ213" s="71"/>
      <c r="BK213" s="71" t="s">
        <v>340</v>
      </c>
      <c r="BL213" s="9">
        <v>8</v>
      </c>
      <c r="BM213" s="9"/>
      <c r="BN213" s="3" t="s">
        <v>1354</v>
      </c>
      <c r="BO213" s="20" t="s">
        <v>1501</v>
      </c>
      <c r="BP213" s="9"/>
      <c r="BQ213" s="9">
        <v>8</v>
      </c>
      <c r="BR213" s="9">
        <v>8</v>
      </c>
      <c r="BS213" s="9">
        <v>0</v>
      </c>
      <c r="BT213" s="9">
        <v>0</v>
      </c>
      <c r="BU213" s="9">
        <v>0</v>
      </c>
      <c r="BV213" s="9">
        <v>0</v>
      </c>
      <c r="BW213" s="9">
        <v>0</v>
      </c>
      <c r="BX213" s="9">
        <v>16</v>
      </c>
      <c r="BY213" s="9">
        <v>18</v>
      </c>
      <c r="BZ213" s="9">
        <v>5</v>
      </c>
      <c r="CA213" s="9">
        <v>7</v>
      </c>
      <c r="CB213" s="9">
        <v>25</v>
      </c>
      <c r="CC213" s="9">
        <v>0</v>
      </c>
      <c r="CD213" s="9">
        <v>0</v>
      </c>
      <c r="CE213" s="9">
        <v>1</v>
      </c>
      <c r="CF213" s="9">
        <v>0</v>
      </c>
      <c r="CG213" s="9" t="s">
        <v>340</v>
      </c>
      <c r="CH213" s="9">
        <v>0</v>
      </c>
      <c r="CI213" s="9">
        <v>0</v>
      </c>
      <c r="CJ213" s="72">
        <v>3500</v>
      </c>
      <c r="CK213" s="72">
        <v>111</v>
      </c>
      <c r="CL213" s="79" t="s">
        <v>728</v>
      </c>
      <c r="CM213" s="22" t="s">
        <v>1685</v>
      </c>
      <c r="CN213" s="9"/>
      <c r="CO213" s="9"/>
      <c r="CP213" s="73"/>
      <c r="CQ213" s="74" t="s">
        <v>340</v>
      </c>
      <c r="CR213" s="25"/>
      <c r="CS213" s="25"/>
      <c r="CT213" s="71"/>
      <c r="CU213" s="9" t="s">
        <v>348</v>
      </c>
      <c r="CV213" s="9">
        <v>1</v>
      </c>
      <c r="CW213" s="9">
        <v>4</v>
      </c>
      <c r="CX213" s="75" t="s">
        <v>728</v>
      </c>
      <c r="CY213" s="26" t="s">
        <v>793</v>
      </c>
      <c r="CZ213" s="71"/>
      <c r="DA213" s="71"/>
      <c r="DB213" s="76"/>
      <c r="DC213" s="9"/>
      <c r="DD213" s="9" t="s">
        <v>340</v>
      </c>
      <c r="DE213" s="6"/>
      <c r="DF213" s="5"/>
      <c r="DG213" s="5"/>
      <c r="DH213" s="5"/>
      <c r="DI213" s="5" t="s">
        <v>340</v>
      </c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77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</row>
    <row r="214" spans="1:252" ht="25.5">
      <c r="A214" s="23" t="s">
        <v>507</v>
      </c>
      <c r="B214" s="9" t="s">
        <v>353</v>
      </c>
      <c r="C214" s="9" t="s">
        <v>1772</v>
      </c>
      <c r="D214" s="9" t="s">
        <v>38</v>
      </c>
      <c r="E214" s="63" t="s">
        <v>1142</v>
      </c>
      <c r="F214" s="63" t="s">
        <v>1142</v>
      </c>
      <c r="G214" s="64">
        <v>425845</v>
      </c>
      <c r="H214" s="64">
        <v>791929</v>
      </c>
      <c r="I214" s="65" t="s">
        <v>497</v>
      </c>
      <c r="J214" s="65"/>
      <c r="K214" s="65"/>
      <c r="L214" s="6"/>
      <c r="M214" s="9" t="s">
        <v>348</v>
      </c>
      <c r="N214" s="66"/>
      <c r="O214" s="40">
        <v>16790</v>
      </c>
      <c r="P214" s="40">
        <v>761</v>
      </c>
      <c r="Q214" s="67"/>
      <c r="R214" s="67"/>
      <c r="S214" s="67"/>
      <c r="T214" s="9"/>
      <c r="U214" s="9"/>
      <c r="V214" s="68"/>
      <c r="W214" s="65"/>
      <c r="X214" s="65"/>
      <c r="Y214" s="65"/>
      <c r="Z214" s="68" t="s">
        <v>340</v>
      </c>
      <c r="AA214" s="69">
        <v>5</v>
      </c>
      <c r="AB214" s="69">
        <v>50</v>
      </c>
      <c r="AC214" s="9">
        <v>2</v>
      </c>
      <c r="AD214" s="69">
        <v>50</v>
      </c>
      <c r="AE214" s="24">
        <v>1</v>
      </c>
      <c r="AF214" s="83"/>
      <c r="AG214" s="74"/>
      <c r="AH214" s="74"/>
      <c r="AI214" s="20"/>
      <c r="AJ214" s="20"/>
      <c r="AK214" s="20"/>
      <c r="AL214" s="20" t="s">
        <v>1501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80">
        <v>0</v>
      </c>
      <c r="AS214" s="80" t="s">
        <v>340</v>
      </c>
      <c r="AT214" s="80">
        <v>0</v>
      </c>
      <c r="AU214" s="80">
        <v>0</v>
      </c>
      <c r="AV214" s="80" t="s">
        <v>340</v>
      </c>
      <c r="AW214" s="80">
        <v>0</v>
      </c>
      <c r="AX214" s="80">
        <v>0</v>
      </c>
      <c r="AY214" s="70">
        <v>0</v>
      </c>
      <c r="AZ214" s="70">
        <v>50</v>
      </c>
      <c r="BA214" s="70">
        <v>0</v>
      </c>
      <c r="BB214" s="70">
        <v>0</v>
      </c>
      <c r="BC214" s="70">
        <v>50</v>
      </c>
      <c r="BD214" s="70">
        <v>0</v>
      </c>
      <c r="BE214" s="70">
        <v>0</v>
      </c>
      <c r="BF214" s="71" t="s">
        <v>340</v>
      </c>
      <c r="BG214" s="71"/>
      <c r="BH214" s="71"/>
      <c r="BI214" s="71"/>
      <c r="BJ214" s="71"/>
      <c r="BK214" s="71"/>
      <c r="BL214" s="84"/>
      <c r="BM214" s="9" t="s">
        <v>340</v>
      </c>
      <c r="BN214" s="3" t="s">
        <v>1351</v>
      </c>
      <c r="BO214" s="20" t="s">
        <v>1502</v>
      </c>
      <c r="BP214" s="9"/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 t="s">
        <v>340</v>
      </c>
      <c r="CD214" s="9" t="s">
        <v>340</v>
      </c>
      <c r="CE214" s="9">
        <v>2</v>
      </c>
      <c r="CF214" s="9" t="s">
        <v>340</v>
      </c>
      <c r="CG214" s="9">
        <v>0</v>
      </c>
      <c r="CH214" s="9">
        <v>0</v>
      </c>
      <c r="CI214" s="9">
        <v>0</v>
      </c>
      <c r="CJ214" s="72">
        <v>3500</v>
      </c>
      <c r="CK214" s="72">
        <v>100</v>
      </c>
      <c r="CL214" s="24">
        <v>0</v>
      </c>
      <c r="CM214" s="21" t="s">
        <v>1685</v>
      </c>
      <c r="CN214" s="9"/>
      <c r="CO214" s="9" t="s">
        <v>340</v>
      </c>
      <c r="CP214" s="73"/>
      <c r="CQ214" s="74" t="s">
        <v>340</v>
      </c>
      <c r="CR214" s="25"/>
      <c r="CS214" s="25"/>
      <c r="CT214" s="71"/>
      <c r="CU214" s="9">
        <v>0</v>
      </c>
      <c r="CV214" s="9">
        <v>4</v>
      </c>
      <c r="CW214" s="9">
        <v>3</v>
      </c>
      <c r="CX214" s="75"/>
      <c r="CY214" s="26" t="s">
        <v>1429</v>
      </c>
      <c r="CZ214" s="71"/>
      <c r="DA214" s="71"/>
      <c r="DB214" s="76"/>
      <c r="DC214" s="9"/>
      <c r="DD214" s="9"/>
      <c r="DE214" s="6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77"/>
      <c r="FE214" s="26"/>
      <c r="FF214" s="26"/>
      <c r="FG214" s="26"/>
      <c r="FH214" s="26"/>
      <c r="FI214" s="26"/>
      <c r="FJ214" s="26"/>
      <c r="FK214" s="26"/>
      <c r="FL214" s="26"/>
      <c r="FM214" s="26"/>
      <c r="FN214" s="26"/>
      <c r="FO214" s="26"/>
      <c r="FP214" s="26"/>
      <c r="FQ214" s="26"/>
      <c r="FR214" s="26"/>
      <c r="FS214" s="26"/>
      <c r="FT214" s="26"/>
      <c r="FU214" s="26"/>
      <c r="FV214" s="26"/>
      <c r="FW214" s="26"/>
      <c r="FX214" s="26"/>
      <c r="FY214" s="26"/>
      <c r="FZ214" s="26"/>
      <c r="GA214" s="26"/>
      <c r="GB214" s="26"/>
      <c r="GC214" s="26"/>
      <c r="GD214" s="26"/>
      <c r="GE214" s="26"/>
      <c r="GF214" s="26"/>
      <c r="GG214" s="26"/>
      <c r="GH214" s="26"/>
      <c r="GI214" s="26"/>
      <c r="GJ214" s="26"/>
      <c r="GK214" s="26"/>
      <c r="GL214" s="26"/>
      <c r="GM214" s="26"/>
      <c r="GN214" s="26"/>
      <c r="GO214" s="26"/>
      <c r="GP214" s="26"/>
      <c r="GQ214" s="26"/>
      <c r="GR214" s="26"/>
      <c r="GS214" s="26"/>
      <c r="GT214" s="26"/>
      <c r="GU214" s="26"/>
      <c r="GV214" s="26"/>
      <c r="GW214" s="26"/>
      <c r="GX214" s="26"/>
      <c r="GY214" s="26"/>
      <c r="GZ214" s="26"/>
      <c r="HA214" s="26"/>
      <c r="HB214" s="26"/>
      <c r="HC214" s="26"/>
      <c r="HD214" s="26"/>
      <c r="HE214" s="26"/>
      <c r="HF214" s="26"/>
      <c r="HG214" s="26"/>
      <c r="HH214" s="26"/>
      <c r="HI214" s="26"/>
      <c r="HJ214" s="26"/>
      <c r="HK214" s="26"/>
      <c r="HL214" s="26"/>
      <c r="HM214" s="26"/>
      <c r="HN214" s="26"/>
      <c r="HO214" s="26"/>
      <c r="HP214" s="26"/>
      <c r="HQ214" s="26"/>
      <c r="HR214" s="26"/>
      <c r="HS214" s="26"/>
      <c r="HT214" s="26"/>
      <c r="HU214" s="26"/>
      <c r="HV214" s="26"/>
      <c r="HW214" s="26"/>
      <c r="HX214" s="26"/>
      <c r="HY214" s="26"/>
      <c r="HZ214" s="26"/>
      <c r="IA214" s="26"/>
      <c r="IB214" s="26"/>
      <c r="IC214" s="26"/>
      <c r="ID214" s="26"/>
      <c r="IE214" s="26"/>
      <c r="IF214" s="26"/>
      <c r="IG214" s="26"/>
      <c r="IH214" s="26"/>
      <c r="II214" s="26"/>
      <c r="IJ214" s="26"/>
      <c r="IK214" s="26"/>
      <c r="IL214" s="26"/>
      <c r="IM214" s="26"/>
      <c r="IN214" s="26"/>
      <c r="IO214" s="26"/>
      <c r="IP214" s="26"/>
      <c r="IQ214" s="26"/>
      <c r="IR214" s="26"/>
    </row>
    <row r="215" spans="1:252" ht="12.75">
      <c r="A215" s="23" t="s">
        <v>466</v>
      </c>
      <c r="B215" s="9" t="s">
        <v>353</v>
      </c>
      <c r="C215" s="9" t="s">
        <v>1782</v>
      </c>
      <c r="D215" s="9" t="s">
        <v>1783</v>
      </c>
      <c r="E215" s="63" t="s">
        <v>1013</v>
      </c>
      <c r="F215" s="63" t="s">
        <v>1013</v>
      </c>
      <c r="G215" s="64">
        <v>444445</v>
      </c>
      <c r="H215" s="64">
        <v>810626</v>
      </c>
      <c r="I215" s="65" t="s">
        <v>348</v>
      </c>
      <c r="J215" s="65"/>
      <c r="K215" s="65"/>
      <c r="L215" s="60">
        <v>1996</v>
      </c>
      <c r="M215" s="9" t="s">
        <v>348</v>
      </c>
      <c r="N215" s="66"/>
      <c r="O215" s="40"/>
      <c r="P215" s="40">
        <f>403+322</f>
        <v>725</v>
      </c>
      <c r="Q215" s="67" t="s">
        <v>340</v>
      </c>
      <c r="R215" s="67"/>
      <c r="S215" s="67"/>
      <c r="T215" s="9"/>
      <c r="U215" s="9"/>
      <c r="V215" s="68"/>
      <c r="W215" s="65"/>
      <c r="X215" s="65"/>
      <c r="Y215" s="65"/>
      <c r="Z215" s="68" t="s">
        <v>340</v>
      </c>
      <c r="AA215" s="69">
        <v>5</v>
      </c>
      <c r="AB215" s="69">
        <v>42.857142857142854</v>
      </c>
      <c r="AC215" s="9">
        <v>1</v>
      </c>
      <c r="AD215" s="69">
        <v>67.39130434782608</v>
      </c>
      <c r="AE215" s="25"/>
      <c r="AF215" s="74"/>
      <c r="AG215" s="74"/>
      <c r="AH215" s="74"/>
      <c r="AI215" s="20"/>
      <c r="AJ215" s="20"/>
      <c r="AK215" s="20"/>
      <c r="AL215" s="20" t="s">
        <v>1502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80" t="s">
        <v>340</v>
      </c>
      <c r="AS215" s="80" t="s">
        <v>340</v>
      </c>
      <c r="AT215" s="80">
        <v>0</v>
      </c>
      <c r="AU215" s="80" t="s">
        <v>340</v>
      </c>
      <c r="AV215" s="80" t="s">
        <v>340</v>
      </c>
      <c r="AW215" s="80" t="s">
        <v>340</v>
      </c>
      <c r="AX215" s="80" t="s">
        <v>340</v>
      </c>
      <c r="AY215" s="70">
        <v>3.4161490683229814</v>
      </c>
      <c r="AZ215" s="70">
        <v>29.19254658385093</v>
      </c>
      <c r="BA215" s="70">
        <v>0</v>
      </c>
      <c r="BB215" s="70">
        <v>22.67080745341615</v>
      </c>
      <c r="BC215" s="70">
        <v>42.857142857142854</v>
      </c>
      <c r="BD215" s="70">
        <v>0.9316770186335404</v>
      </c>
      <c r="BE215" s="70">
        <v>0.9316770186335404</v>
      </c>
      <c r="BF215" s="71" t="s">
        <v>340</v>
      </c>
      <c r="BG215" s="71" t="s">
        <v>340</v>
      </c>
      <c r="BH215" s="71" t="s">
        <v>340</v>
      </c>
      <c r="BI215" s="71"/>
      <c r="BJ215" s="71"/>
      <c r="BK215" s="71" t="s">
        <v>340</v>
      </c>
      <c r="BL215" s="84">
        <v>10</v>
      </c>
      <c r="BM215" s="9" t="s">
        <v>340</v>
      </c>
      <c r="BO215" s="20"/>
      <c r="BP215" s="9"/>
      <c r="BQ215" s="9">
        <v>10</v>
      </c>
      <c r="BR215" s="9">
        <v>10</v>
      </c>
      <c r="BS215" s="9">
        <v>0</v>
      </c>
      <c r="BT215" s="9">
        <v>1</v>
      </c>
      <c r="BU215" s="9">
        <v>2</v>
      </c>
      <c r="BV215" s="9">
        <v>1</v>
      </c>
      <c r="BW215" s="9">
        <v>0</v>
      </c>
      <c r="BX215" s="9">
        <v>17</v>
      </c>
      <c r="BY215" s="9">
        <v>14</v>
      </c>
      <c r="BZ215" s="9">
        <v>5</v>
      </c>
      <c r="CA215" s="9">
        <v>9</v>
      </c>
      <c r="CB215" s="9">
        <v>24</v>
      </c>
      <c r="CC215" s="9" t="s">
        <v>340</v>
      </c>
      <c r="CD215" s="9" t="s">
        <v>340</v>
      </c>
      <c r="CE215" s="9">
        <v>2</v>
      </c>
      <c r="CF215" s="9" t="s">
        <v>340</v>
      </c>
      <c r="CG215" s="9" t="s">
        <v>340</v>
      </c>
      <c r="CH215" s="9">
        <v>0</v>
      </c>
      <c r="CI215" s="9">
        <v>0</v>
      </c>
      <c r="CJ215" s="72">
        <v>5021</v>
      </c>
      <c r="CK215" s="72">
        <v>150</v>
      </c>
      <c r="CL215" s="24">
        <v>0</v>
      </c>
      <c r="CM215" s="21" t="s">
        <v>1564</v>
      </c>
      <c r="CN215" s="9"/>
      <c r="CO215" s="9"/>
      <c r="CP215" s="73"/>
      <c r="CQ215" s="74" t="s">
        <v>340</v>
      </c>
      <c r="CR215" s="25"/>
      <c r="CS215" s="25"/>
      <c r="CT215" s="71"/>
      <c r="CU215" s="9" t="s">
        <v>348</v>
      </c>
      <c r="CV215" s="9">
        <v>4</v>
      </c>
      <c r="CW215" s="9">
        <v>3</v>
      </c>
      <c r="CX215" s="75"/>
      <c r="CY215" s="26" t="s">
        <v>1385</v>
      </c>
      <c r="CZ215" s="71"/>
      <c r="DA215" s="71"/>
      <c r="DB215" s="76"/>
      <c r="DC215" s="9"/>
      <c r="DD215" s="9"/>
      <c r="DE215" s="6">
        <v>1996</v>
      </c>
      <c r="DF215" s="5">
        <v>167.9</v>
      </c>
      <c r="DG215" s="5"/>
      <c r="DH215" s="5">
        <v>167.9</v>
      </c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>
        <v>167.9</v>
      </c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77">
        <v>167.9</v>
      </c>
      <c r="FE215" s="26"/>
      <c r="FF215" s="26"/>
      <c r="FG215" s="26"/>
      <c r="FH215" s="26"/>
      <c r="FI215" s="26"/>
      <c r="FJ215" s="26"/>
      <c r="FK215" s="26"/>
      <c r="FL215" s="26"/>
      <c r="FM215" s="26"/>
      <c r="FN215" s="26"/>
      <c r="FO215" s="26"/>
      <c r="FP215" s="26"/>
      <c r="FQ215" s="26"/>
      <c r="FR215" s="26"/>
      <c r="FS215" s="26"/>
      <c r="FT215" s="26"/>
      <c r="FU215" s="26"/>
      <c r="FV215" s="26"/>
      <c r="FW215" s="26"/>
      <c r="FX215" s="26"/>
      <c r="FY215" s="26"/>
      <c r="FZ215" s="26"/>
      <c r="GA215" s="26"/>
      <c r="GB215" s="26"/>
      <c r="GC215" s="26"/>
      <c r="GD215" s="26"/>
      <c r="GE215" s="26"/>
      <c r="GF215" s="26"/>
      <c r="GG215" s="26"/>
      <c r="GH215" s="26"/>
      <c r="GI215" s="26"/>
      <c r="GJ215" s="26"/>
      <c r="GK215" s="26"/>
      <c r="GL215" s="26"/>
      <c r="GM215" s="26"/>
      <c r="GN215" s="26"/>
      <c r="GO215" s="26"/>
      <c r="GP215" s="26"/>
      <c r="GQ215" s="26"/>
      <c r="GR215" s="26"/>
      <c r="GS215" s="26"/>
      <c r="GT215" s="26"/>
      <c r="GU215" s="26"/>
      <c r="GV215" s="26"/>
      <c r="GW215" s="26"/>
      <c r="GX215" s="26"/>
      <c r="GY215" s="26"/>
      <c r="GZ215" s="26"/>
      <c r="HA215" s="26"/>
      <c r="HB215" s="26"/>
      <c r="HC215" s="26"/>
      <c r="HD215" s="26"/>
      <c r="HE215" s="26"/>
      <c r="HF215" s="26"/>
      <c r="HG215" s="26"/>
      <c r="HH215" s="26"/>
      <c r="HI215" s="26"/>
      <c r="HJ215" s="26"/>
      <c r="HK215" s="26"/>
      <c r="HL215" s="26"/>
      <c r="HM215" s="26"/>
      <c r="HN215" s="26"/>
      <c r="HO215" s="26"/>
      <c r="HP215" s="26"/>
      <c r="HQ215" s="26"/>
      <c r="HR215" s="26"/>
      <c r="HS215" s="26"/>
      <c r="HT215" s="26"/>
      <c r="HU215" s="26"/>
      <c r="HV215" s="26"/>
      <c r="HW215" s="26"/>
      <c r="HX215" s="26"/>
      <c r="HY215" s="26"/>
      <c r="HZ215" s="26"/>
      <c r="IA215" s="26"/>
      <c r="IB215" s="26"/>
      <c r="IC215" s="26"/>
      <c r="ID215" s="26"/>
      <c r="IE215" s="26"/>
      <c r="IF215" s="26"/>
      <c r="IG215" s="26"/>
      <c r="IH215" s="26"/>
      <c r="II215" s="26"/>
      <c r="IJ215" s="26"/>
      <c r="IK215" s="26"/>
      <c r="IL215" s="26"/>
      <c r="IM215" s="26"/>
      <c r="IN215" s="26"/>
      <c r="IO215" s="26"/>
      <c r="IP215" s="26"/>
      <c r="IQ215" s="26"/>
      <c r="IR215" s="26"/>
    </row>
    <row r="216" spans="1:252" ht="25.5">
      <c r="A216" s="23" t="s">
        <v>385</v>
      </c>
      <c r="B216" s="9" t="s">
        <v>353</v>
      </c>
      <c r="C216" s="9" t="s">
        <v>1635</v>
      </c>
      <c r="D216" s="9" t="s">
        <v>1636</v>
      </c>
      <c r="E216" s="63" t="s">
        <v>1637</v>
      </c>
      <c r="F216" s="63" t="s">
        <v>898</v>
      </c>
      <c r="G216" s="64">
        <v>421632</v>
      </c>
      <c r="H216" s="64">
        <v>825720</v>
      </c>
      <c r="I216" s="65" t="s">
        <v>384</v>
      </c>
      <c r="J216" s="65"/>
      <c r="K216" s="65"/>
      <c r="L216" s="60">
        <v>1998</v>
      </c>
      <c r="M216" s="9" t="s">
        <v>348</v>
      </c>
      <c r="N216" s="66"/>
      <c r="O216" s="40">
        <v>15729</v>
      </c>
      <c r="P216" s="40">
        <v>23119</v>
      </c>
      <c r="Q216" s="67" t="s">
        <v>340</v>
      </c>
      <c r="R216" s="67">
        <v>1</v>
      </c>
      <c r="S216" s="67">
        <v>1</v>
      </c>
      <c r="T216" s="9" t="s">
        <v>340</v>
      </c>
      <c r="U216" s="9" t="s">
        <v>340</v>
      </c>
      <c r="V216" s="68" t="s">
        <v>340</v>
      </c>
      <c r="W216" s="65" t="s">
        <v>340</v>
      </c>
      <c r="X216" s="65" t="s">
        <v>340</v>
      </c>
      <c r="Y216" s="65"/>
      <c r="Z216" s="68"/>
      <c r="AA216" s="85">
        <v>2</v>
      </c>
      <c r="AB216" s="69">
        <v>37.67811609419529</v>
      </c>
      <c r="AC216" s="9">
        <v>3</v>
      </c>
      <c r="AD216" s="69">
        <v>26.50367481625919</v>
      </c>
      <c r="AE216" s="24">
        <v>2</v>
      </c>
      <c r="AF216" s="83"/>
      <c r="AG216" s="74"/>
      <c r="AH216" s="74" t="s">
        <v>340</v>
      </c>
      <c r="AI216" s="20"/>
      <c r="AJ216" s="20"/>
      <c r="AK216" s="20"/>
      <c r="AL216" s="20" t="s">
        <v>1502</v>
      </c>
      <c r="AM216" s="9" t="s">
        <v>340</v>
      </c>
      <c r="AN216" s="9" t="s">
        <v>340</v>
      </c>
      <c r="AO216" s="9" t="s">
        <v>340</v>
      </c>
      <c r="AP216" s="9" t="s">
        <v>340</v>
      </c>
      <c r="AQ216" s="9" t="s">
        <v>340</v>
      </c>
      <c r="AR216" s="9" t="s">
        <v>340</v>
      </c>
      <c r="AS216" s="9" t="s">
        <v>340</v>
      </c>
      <c r="AT216" s="9" t="s">
        <v>340</v>
      </c>
      <c r="AU216" s="9" t="s">
        <v>340</v>
      </c>
      <c r="AV216" s="9" t="s">
        <v>340</v>
      </c>
      <c r="AW216" s="9" t="s">
        <v>340</v>
      </c>
      <c r="AX216" s="9" t="s">
        <v>340</v>
      </c>
      <c r="AY216" s="70">
        <v>35.81820908954552</v>
      </c>
      <c r="AZ216" s="70">
        <v>37.67811609419529</v>
      </c>
      <c r="BA216" s="70">
        <v>0.014999250037498125</v>
      </c>
      <c r="BB216" s="70">
        <v>1.7449127543622818</v>
      </c>
      <c r="BC216" s="70">
        <v>23.2088395580221</v>
      </c>
      <c r="BD216" s="70">
        <v>1.079946002699865</v>
      </c>
      <c r="BE216" s="70">
        <v>0.45497725113744314</v>
      </c>
      <c r="BF216" s="71" t="s">
        <v>340</v>
      </c>
      <c r="BG216" s="71" t="s">
        <v>340</v>
      </c>
      <c r="BH216" s="71" t="s">
        <v>340</v>
      </c>
      <c r="BI216" s="71"/>
      <c r="BJ216" s="71"/>
      <c r="BK216" s="71" t="s">
        <v>340</v>
      </c>
      <c r="BL216" s="84">
        <v>5</v>
      </c>
      <c r="BM216" s="9" t="s">
        <v>340</v>
      </c>
      <c r="BN216" s="3" t="s">
        <v>1356</v>
      </c>
      <c r="BO216" s="20" t="s">
        <v>1501</v>
      </c>
      <c r="BP216" s="9"/>
      <c r="BQ216" s="9">
        <v>5</v>
      </c>
      <c r="BR216" s="9">
        <v>5</v>
      </c>
      <c r="BS216" s="9">
        <v>0</v>
      </c>
      <c r="BT216" s="9">
        <v>1</v>
      </c>
      <c r="BU216" s="9">
        <v>1</v>
      </c>
      <c r="BV216" s="9">
        <v>0</v>
      </c>
      <c r="BW216" s="9">
        <v>0</v>
      </c>
      <c r="BX216" s="9">
        <v>12</v>
      </c>
      <c r="BY216" s="9">
        <v>11</v>
      </c>
      <c r="BZ216" s="9">
        <v>11</v>
      </c>
      <c r="CA216" s="9">
        <v>6</v>
      </c>
      <c r="CB216" s="9">
        <v>34</v>
      </c>
      <c r="CC216" s="9" t="s">
        <v>340</v>
      </c>
      <c r="CD216" s="9" t="s">
        <v>340</v>
      </c>
      <c r="CE216" s="9">
        <v>2</v>
      </c>
      <c r="CF216" s="9" t="s">
        <v>340</v>
      </c>
      <c r="CG216" s="9">
        <v>0</v>
      </c>
      <c r="CH216" s="9">
        <v>0</v>
      </c>
      <c r="CI216" s="9">
        <v>0</v>
      </c>
      <c r="CJ216" s="72">
        <v>9000</v>
      </c>
      <c r="CK216" s="72">
        <v>200</v>
      </c>
      <c r="CL216" s="24" t="s">
        <v>819</v>
      </c>
      <c r="CM216" s="21" t="s">
        <v>1509</v>
      </c>
      <c r="CN216" s="9" t="s">
        <v>340</v>
      </c>
      <c r="CO216" s="9"/>
      <c r="CP216" s="73"/>
      <c r="CQ216" s="74" t="s">
        <v>340</v>
      </c>
      <c r="CR216" s="25"/>
      <c r="CS216" s="25"/>
      <c r="CT216" s="71"/>
      <c r="CU216" s="9" t="s">
        <v>1545</v>
      </c>
      <c r="CV216" s="9"/>
      <c r="CW216" s="9">
        <v>3</v>
      </c>
      <c r="CX216" s="75" t="s">
        <v>819</v>
      </c>
      <c r="CY216" s="26" t="s">
        <v>1361</v>
      </c>
      <c r="CZ216" s="71"/>
      <c r="DA216" s="71"/>
      <c r="DB216" s="76">
        <v>10</v>
      </c>
      <c r="DC216" s="9" t="s">
        <v>340</v>
      </c>
      <c r="DD216" s="9" t="s">
        <v>340</v>
      </c>
      <c r="DE216" s="6">
        <v>1998</v>
      </c>
      <c r="DF216" s="5">
        <v>1599.501</v>
      </c>
      <c r="DG216" s="5"/>
      <c r="DH216" s="5">
        <v>1599.501</v>
      </c>
      <c r="DI216" s="5" t="s">
        <v>340</v>
      </c>
      <c r="DJ216" s="5"/>
      <c r="DK216" s="5"/>
      <c r="DL216" s="5"/>
      <c r="DM216" s="5"/>
      <c r="DN216" s="5"/>
      <c r="DO216" s="5">
        <v>369</v>
      </c>
      <c r="DP216" s="5">
        <v>2001</v>
      </c>
      <c r="DQ216" s="5"/>
      <c r="DR216" s="5"/>
      <c r="DS216" s="5">
        <v>185.7</v>
      </c>
      <c r="DT216" s="5">
        <v>2555.7</v>
      </c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>
        <v>4155.201</v>
      </c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 t="s">
        <v>340</v>
      </c>
      <c r="EU216" s="5"/>
      <c r="EV216" s="5"/>
      <c r="EW216" s="5"/>
      <c r="EX216" s="5"/>
      <c r="EY216" s="5"/>
      <c r="EZ216" s="5"/>
      <c r="FA216" s="5"/>
      <c r="FB216" s="5"/>
      <c r="FC216" s="5"/>
      <c r="FD216" s="77">
        <v>4155.21</v>
      </c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</row>
    <row r="217" spans="1:252" ht="25.5" customHeight="1">
      <c r="A217" s="111" t="s">
        <v>498</v>
      </c>
      <c r="B217" s="112" t="s">
        <v>353</v>
      </c>
      <c r="C217" s="112" t="s">
        <v>256</v>
      </c>
      <c r="D217" s="112" t="s">
        <v>257</v>
      </c>
      <c r="E217" s="113" t="s">
        <v>1882</v>
      </c>
      <c r="F217" s="113" t="s">
        <v>1047</v>
      </c>
      <c r="G217" s="114">
        <v>525338</v>
      </c>
      <c r="H217" s="114">
        <v>891721</v>
      </c>
      <c r="I217" s="115" t="s">
        <v>497</v>
      </c>
      <c r="J217" s="115"/>
      <c r="K217" s="115"/>
      <c r="L217" s="116"/>
      <c r="M217" s="112"/>
      <c r="N217" s="117"/>
      <c r="O217" s="118"/>
      <c r="P217" s="118"/>
      <c r="Q217" s="119"/>
      <c r="R217" s="119"/>
      <c r="S217" s="119"/>
      <c r="T217" s="115" t="s">
        <v>340</v>
      </c>
      <c r="U217" s="115"/>
      <c r="V217" s="120"/>
      <c r="W217" s="115"/>
      <c r="X217" s="115"/>
      <c r="Y217" s="115"/>
      <c r="Z217" s="120" t="s">
        <v>340</v>
      </c>
      <c r="AA217" s="121"/>
      <c r="AB217" s="121"/>
      <c r="AC217" s="112">
        <v>0</v>
      </c>
      <c r="AD217" s="121"/>
      <c r="AE217" s="122"/>
      <c r="AF217" s="122"/>
      <c r="AG217" s="122"/>
      <c r="AH217" s="122"/>
      <c r="AI217" s="123"/>
      <c r="AJ217" s="123"/>
      <c r="AK217" s="123"/>
      <c r="AL217" s="123"/>
      <c r="AM217" s="112" t="s">
        <v>340</v>
      </c>
      <c r="AN217" s="112">
        <v>0</v>
      </c>
      <c r="AO217" s="112" t="s">
        <v>340</v>
      </c>
      <c r="AP217" s="112">
        <v>0</v>
      </c>
      <c r="AQ217" s="112">
        <v>0</v>
      </c>
      <c r="AR217" s="124">
        <v>0</v>
      </c>
      <c r="AS217" s="124">
        <v>0</v>
      </c>
      <c r="AT217" s="124">
        <v>0</v>
      </c>
      <c r="AU217" s="124">
        <v>0</v>
      </c>
      <c r="AV217" s="124">
        <v>0</v>
      </c>
      <c r="AW217" s="124">
        <v>0</v>
      </c>
      <c r="AX217" s="124">
        <v>0</v>
      </c>
      <c r="AY217" s="125">
        <v>0</v>
      </c>
      <c r="AZ217" s="125">
        <v>0</v>
      </c>
      <c r="BA217" s="125">
        <v>0</v>
      </c>
      <c r="BB217" s="125">
        <v>0</v>
      </c>
      <c r="BC217" s="125">
        <v>0</v>
      </c>
      <c r="BD217" s="125">
        <v>0</v>
      </c>
      <c r="BE217" s="125">
        <v>0</v>
      </c>
      <c r="BF217" s="126"/>
      <c r="BG217" s="126"/>
      <c r="BH217" s="126"/>
      <c r="BI217" s="126"/>
      <c r="BJ217" s="126"/>
      <c r="BK217" s="126"/>
      <c r="BL217" s="112">
        <v>14</v>
      </c>
      <c r="BM217" s="112"/>
      <c r="BN217" s="127" t="s">
        <v>1357</v>
      </c>
      <c r="BO217" s="123" t="s">
        <v>1502</v>
      </c>
      <c r="BP217" s="112"/>
      <c r="BQ217" s="112">
        <v>14</v>
      </c>
      <c r="BR217" s="112">
        <v>14</v>
      </c>
      <c r="BS217" s="112">
        <v>0</v>
      </c>
      <c r="BT217" s="112">
        <v>0</v>
      </c>
      <c r="BU217" s="112">
        <v>0</v>
      </c>
      <c r="BV217" s="112">
        <v>0</v>
      </c>
      <c r="BW217" s="112">
        <v>0</v>
      </c>
      <c r="BX217" s="112">
        <v>13</v>
      </c>
      <c r="BY217" s="112">
        <v>13</v>
      </c>
      <c r="BZ217" s="112">
        <v>6</v>
      </c>
      <c r="CA217" s="112">
        <v>7</v>
      </c>
      <c r="CB217" s="112">
        <v>26</v>
      </c>
      <c r="CC217" s="112">
        <v>0</v>
      </c>
      <c r="CD217" s="112">
        <v>0</v>
      </c>
      <c r="CE217" s="112">
        <v>1</v>
      </c>
      <c r="CF217" s="112">
        <v>0</v>
      </c>
      <c r="CG217" s="112" t="s">
        <v>340</v>
      </c>
      <c r="CH217" s="112">
        <v>0</v>
      </c>
      <c r="CI217" s="112">
        <v>0</v>
      </c>
      <c r="CJ217" s="128">
        <v>3500</v>
      </c>
      <c r="CK217" s="128">
        <v>100</v>
      </c>
      <c r="CL217" s="129" t="s">
        <v>728</v>
      </c>
      <c r="CM217" s="130" t="s">
        <v>1685</v>
      </c>
      <c r="CN217" s="112"/>
      <c r="CO217" s="112"/>
      <c r="CP217" s="131"/>
      <c r="CQ217" s="132" t="s">
        <v>340</v>
      </c>
      <c r="CR217" s="133"/>
      <c r="CS217" s="133"/>
      <c r="CT217" s="126"/>
      <c r="CU217" s="112" t="s">
        <v>348</v>
      </c>
      <c r="CV217" s="112">
        <v>1</v>
      </c>
      <c r="CW217" s="112">
        <v>4</v>
      </c>
      <c r="CX217" s="128" t="s">
        <v>728</v>
      </c>
      <c r="CY217" s="134"/>
      <c r="CZ217" s="126"/>
      <c r="DA217" s="126"/>
      <c r="DB217" s="135"/>
      <c r="DC217" s="112"/>
      <c r="DD217" s="112" t="s">
        <v>340</v>
      </c>
      <c r="DE217" s="136"/>
      <c r="DF217" s="137"/>
      <c r="DG217" s="137"/>
      <c r="DH217" s="137"/>
      <c r="DI217" s="137" t="s">
        <v>340</v>
      </c>
      <c r="DJ217" s="137"/>
      <c r="DK217" s="137"/>
      <c r="DL217" s="137"/>
      <c r="DM217" s="137"/>
      <c r="DN217" s="137"/>
      <c r="DO217" s="137"/>
      <c r="DP217" s="137"/>
      <c r="DQ217" s="137"/>
      <c r="DR217" s="137"/>
      <c r="DS217" s="137"/>
      <c r="DT217" s="137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  <c r="EH217" s="137"/>
      <c r="EI217" s="137"/>
      <c r="EJ217" s="137"/>
      <c r="EK217" s="137"/>
      <c r="EL217" s="137"/>
      <c r="EM217" s="137"/>
      <c r="EN217" s="137"/>
      <c r="EO217" s="137"/>
      <c r="EP217" s="137"/>
      <c r="EQ217" s="137"/>
      <c r="ER217" s="137"/>
      <c r="ES217" s="137"/>
      <c r="ET217" s="137"/>
      <c r="EU217" s="137"/>
      <c r="EV217" s="137"/>
      <c r="EW217" s="137"/>
      <c r="EX217" s="137"/>
      <c r="EY217" s="137"/>
      <c r="EZ217" s="137"/>
      <c r="FA217" s="137"/>
      <c r="FB217" s="137"/>
      <c r="FC217" s="137"/>
      <c r="FD217" s="138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</row>
    <row r="218" spans="1:252" ht="25.5" customHeight="1">
      <c r="A218" s="23" t="s">
        <v>380</v>
      </c>
      <c r="B218" s="9" t="s">
        <v>363</v>
      </c>
      <c r="C218" s="9" t="s">
        <v>1510</v>
      </c>
      <c r="D218" s="9" t="s">
        <v>1511</v>
      </c>
      <c r="E218" s="63" t="s">
        <v>862</v>
      </c>
      <c r="F218" s="63" t="s">
        <v>1512</v>
      </c>
      <c r="G218" s="64">
        <v>454047</v>
      </c>
      <c r="H218" s="64">
        <v>720219</v>
      </c>
      <c r="I218" s="65" t="s">
        <v>347</v>
      </c>
      <c r="J218" s="65" t="s">
        <v>340</v>
      </c>
      <c r="K218" s="65">
        <v>1</v>
      </c>
      <c r="L218" s="6"/>
      <c r="M218" s="9" t="s">
        <v>348</v>
      </c>
      <c r="N218" s="66">
        <v>973953</v>
      </c>
      <c r="O218" s="40">
        <v>8581</v>
      </c>
      <c r="P218" s="40">
        <v>31795</v>
      </c>
      <c r="Q218" s="67" t="s">
        <v>340</v>
      </c>
      <c r="R218" s="67"/>
      <c r="S218" s="67"/>
      <c r="T218" s="9" t="s">
        <v>340</v>
      </c>
      <c r="U218" s="9" t="s">
        <v>340</v>
      </c>
      <c r="V218" s="68" t="s">
        <v>340</v>
      </c>
      <c r="W218" s="65"/>
      <c r="X218" s="65" t="s">
        <v>340</v>
      </c>
      <c r="Y218" s="65"/>
      <c r="Z218" s="68"/>
      <c r="AA218" s="69">
        <v>1</v>
      </c>
      <c r="AB218" s="69">
        <v>51.84693835247295</v>
      </c>
      <c r="AC218" s="9">
        <v>3</v>
      </c>
      <c r="AD218" s="69">
        <v>36.68172961320011</v>
      </c>
      <c r="AE218" s="24"/>
      <c r="AF218" s="83"/>
      <c r="AG218" s="74" t="s">
        <v>340</v>
      </c>
      <c r="AH218" s="74" t="s">
        <v>340</v>
      </c>
      <c r="AI218" s="20"/>
      <c r="AJ218" s="20"/>
      <c r="AK218" s="20"/>
      <c r="AL218" s="20" t="s">
        <v>1502</v>
      </c>
      <c r="AM218" s="9" t="s">
        <v>340</v>
      </c>
      <c r="AN218" s="9" t="s">
        <v>340</v>
      </c>
      <c r="AO218" s="9" t="s">
        <v>340</v>
      </c>
      <c r="AP218" s="9" t="s">
        <v>340</v>
      </c>
      <c r="AQ218" s="9" t="s">
        <v>340</v>
      </c>
      <c r="AR218" s="80" t="s">
        <v>340</v>
      </c>
      <c r="AS218" s="80" t="s">
        <v>340</v>
      </c>
      <c r="AT218" s="80" t="s">
        <v>340</v>
      </c>
      <c r="AU218" s="80" t="s">
        <v>340</v>
      </c>
      <c r="AV218" s="80" t="s">
        <v>340</v>
      </c>
      <c r="AW218" s="80" t="s">
        <v>340</v>
      </c>
      <c r="AX218" s="80" t="s">
        <v>340</v>
      </c>
      <c r="AY218" s="70">
        <v>51.84693835247295</v>
      </c>
      <c r="AZ218" s="70">
        <v>11.471332034326934</v>
      </c>
      <c r="BA218" s="70">
        <v>16.46283321586999</v>
      </c>
      <c r="BB218" s="70">
        <v>5.978193275569006</v>
      </c>
      <c r="BC218" s="70">
        <v>8.62319140997471</v>
      </c>
      <c r="BD218" s="70">
        <v>2.3838149330458935</v>
      </c>
      <c r="BE218" s="70">
        <v>3.233696778740516</v>
      </c>
      <c r="BF218" s="71" t="s">
        <v>340</v>
      </c>
      <c r="BG218" s="71" t="s">
        <v>340</v>
      </c>
      <c r="BH218" s="71" t="s">
        <v>340</v>
      </c>
      <c r="BI218" s="71" t="s">
        <v>340</v>
      </c>
      <c r="BJ218" s="71"/>
      <c r="BK218" s="71" t="s">
        <v>340</v>
      </c>
      <c r="BL218" s="84">
        <v>6</v>
      </c>
      <c r="BM218" s="9" t="s">
        <v>340</v>
      </c>
      <c r="BN218" s="3" t="s">
        <v>1148</v>
      </c>
      <c r="BO218" s="20" t="s">
        <v>1501</v>
      </c>
      <c r="BP218" s="9"/>
      <c r="BQ218" s="9" t="s">
        <v>1513</v>
      </c>
      <c r="BR218" s="9">
        <v>6</v>
      </c>
      <c r="BS218" s="9">
        <v>0</v>
      </c>
      <c r="BT218" s="9">
        <v>1</v>
      </c>
      <c r="BU218" s="9">
        <v>0</v>
      </c>
      <c r="BV218" s="9">
        <v>2</v>
      </c>
      <c r="BW218" s="9">
        <v>0</v>
      </c>
      <c r="BX218" s="9">
        <v>11</v>
      </c>
      <c r="BY218" s="9">
        <v>8</v>
      </c>
      <c r="BZ218" s="9">
        <v>6</v>
      </c>
      <c r="CA218" s="9">
        <v>7</v>
      </c>
      <c r="CB218" s="9">
        <v>23</v>
      </c>
      <c r="CC218" s="9" t="s">
        <v>340</v>
      </c>
      <c r="CD218" s="9" t="s">
        <v>340</v>
      </c>
      <c r="CE218" s="9">
        <v>2</v>
      </c>
      <c r="CF218" s="9" t="s">
        <v>340</v>
      </c>
      <c r="CG218" s="9">
        <v>0</v>
      </c>
      <c r="CH218" s="9">
        <v>0</v>
      </c>
      <c r="CI218" s="9">
        <v>0</v>
      </c>
      <c r="CJ218" s="72">
        <v>12000</v>
      </c>
      <c r="CK218" s="72">
        <v>200</v>
      </c>
      <c r="CL218" s="24" t="s">
        <v>726</v>
      </c>
      <c r="CM218" s="21" t="s">
        <v>1506</v>
      </c>
      <c r="CN218" s="9" t="s">
        <v>340</v>
      </c>
      <c r="CO218" s="9"/>
      <c r="CP218" s="73"/>
      <c r="CQ218" s="74" t="s">
        <v>340</v>
      </c>
      <c r="CR218" s="25"/>
      <c r="CS218" s="25"/>
      <c r="CT218" s="71"/>
      <c r="CU218" s="9" t="s">
        <v>1499</v>
      </c>
      <c r="CV218" s="9">
        <v>1</v>
      </c>
      <c r="CW218" s="9">
        <v>1</v>
      </c>
      <c r="CX218" s="75" t="s">
        <v>726</v>
      </c>
      <c r="CY218" s="26" t="s">
        <v>1360</v>
      </c>
      <c r="CZ218" s="71" t="s">
        <v>340</v>
      </c>
      <c r="DA218" s="71" t="s">
        <v>340</v>
      </c>
      <c r="DB218" s="76">
        <v>15</v>
      </c>
      <c r="DC218" s="9"/>
      <c r="DD218" s="9" t="s">
        <v>340</v>
      </c>
      <c r="DE218" s="6"/>
      <c r="DF218" s="5"/>
      <c r="DG218" s="5"/>
      <c r="DH218" s="5"/>
      <c r="DI218" s="5" t="s">
        <v>340</v>
      </c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77"/>
      <c r="FE218" s="26"/>
      <c r="FF218" s="26"/>
      <c r="FG218" s="26"/>
      <c r="FH218" s="26"/>
      <c r="FI218" s="26"/>
      <c r="FJ218" s="26"/>
      <c r="FK218" s="26"/>
      <c r="FL218" s="26"/>
      <c r="FM218" s="26"/>
      <c r="FN218" s="26"/>
      <c r="FO218" s="26"/>
      <c r="FP218" s="26"/>
      <c r="FQ218" s="26"/>
      <c r="FR218" s="26"/>
      <c r="FS218" s="26"/>
      <c r="FT218" s="26"/>
      <c r="FU218" s="26"/>
      <c r="FV218" s="26"/>
      <c r="FW218" s="26"/>
      <c r="FX218" s="26"/>
      <c r="FY218" s="26"/>
      <c r="FZ218" s="26"/>
      <c r="GA218" s="26"/>
      <c r="GB218" s="26"/>
      <c r="GC218" s="26"/>
      <c r="GD218" s="26"/>
      <c r="GE218" s="26"/>
      <c r="GF218" s="26"/>
      <c r="GG218" s="26"/>
      <c r="GH218" s="26"/>
      <c r="GI218" s="26"/>
      <c r="GJ218" s="26"/>
      <c r="GK218" s="26"/>
      <c r="GL218" s="26"/>
      <c r="GM218" s="26"/>
      <c r="GN218" s="26"/>
      <c r="GO218" s="26"/>
      <c r="GP218" s="26"/>
      <c r="GQ218" s="26"/>
      <c r="GR218" s="26"/>
      <c r="GS218" s="26"/>
      <c r="GT218" s="26"/>
      <c r="GU218" s="26"/>
      <c r="GV218" s="26"/>
      <c r="GW218" s="26"/>
      <c r="GX218" s="26"/>
      <c r="GY218" s="26"/>
      <c r="GZ218" s="26"/>
      <c r="HA218" s="26"/>
      <c r="HB218" s="26"/>
      <c r="HC218" s="26"/>
      <c r="HD218" s="26"/>
      <c r="HE218" s="26"/>
      <c r="HF218" s="26"/>
      <c r="HG218" s="26"/>
      <c r="HH218" s="26"/>
      <c r="HI218" s="26"/>
      <c r="HJ218" s="26"/>
      <c r="HK218" s="26"/>
      <c r="HL218" s="26"/>
      <c r="HM218" s="26"/>
      <c r="HN218" s="26"/>
      <c r="HO218" s="26"/>
      <c r="HP218" s="26"/>
      <c r="HQ218" s="26"/>
      <c r="HR218" s="26"/>
      <c r="HS218" s="26"/>
      <c r="HT218" s="26"/>
      <c r="HU218" s="26"/>
      <c r="HV218" s="26"/>
      <c r="HW218" s="26"/>
      <c r="HX218" s="26"/>
      <c r="HY218" s="26"/>
      <c r="HZ218" s="26"/>
      <c r="IA218" s="26"/>
      <c r="IB218" s="26"/>
      <c r="IC218" s="26"/>
      <c r="ID218" s="26"/>
      <c r="IE218" s="26"/>
      <c r="IF218" s="26"/>
      <c r="IG218" s="26"/>
      <c r="IH218" s="26"/>
      <c r="II218" s="26"/>
      <c r="IJ218" s="26"/>
      <c r="IK218" s="26"/>
      <c r="IL218" s="26"/>
      <c r="IM218" s="26"/>
      <c r="IN218" s="26"/>
      <c r="IO218" s="26"/>
      <c r="IP218" s="26"/>
      <c r="IQ218" s="26"/>
      <c r="IR218" s="26"/>
    </row>
    <row r="219" spans="1:252" ht="25.5">
      <c r="A219" s="23" t="s">
        <v>379</v>
      </c>
      <c r="B219" s="9" t="s">
        <v>363</v>
      </c>
      <c r="C219" s="9" t="s">
        <v>1503</v>
      </c>
      <c r="D219" s="9" t="s">
        <v>1504</v>
      </c>
      <c r="E219" s="63" t="s">
        <v>862</v>
      </c>
      <c r="F219" s="63" t="s">
        <v>1505</v>
      </c>
      <c r="G219" s="64">
        <v>464728</v>
      </c>
      <c r="H219" s="64">
        <v>712336</v>
      </c>
      <c r="I219" s="65" t="s">
        <v>347</v>
      </c>
      <c r="J219" s="65" t="s">
        <v>340</v>
      </c>
      <c r="K219" s="65">
        <v>1</v>
      </c>
      <c r="L219" s="6"/>
      <c r="M219" s="9" t="s">
        <v>348</v>
      </c>
      <c r="N219" s="66">
        <v>628545</v>
      </c>
      <c r="O219" s="40">
        <v>30973</v>
      </c>
      <c r="P219" s="40">
        <v>85550</v>
      </c>
      <c r="Q219" s="67" t="s">
        <v>340</v>
      </c>
      <c r="R219" s="67"/>
      <c r="S219" s="67"/>
      <c r="T219" s="9" t="s">
        <v>340</v>
      </c>
      <c r="U219" s="9" t="s">
        <v>340</v>
      </c>
      <c r="V219" s="68" t="s">
        <v>340</v>
      </c>
      <c r="W219" s="65"/>
      <c r="X219" s="65" t="s">
        <v>340</v>
      </c>
      <c r="Y219" s="65" t="s">
        <v>340</v>
      </c>
      <c r="Z219" s="68"/>
      <c r="AA219" s="85">
        <v>1</v>
      </c>
      <c r="AB219" s="69">
        <v>46.77535993688778</v>
      </c>
      <c r="AC219" s="9">
        <v>4</v>
      </c>
      <c r="AD219" s="69">
        <v>35.448031030175535</v>
      </c>
      <c r="AE219" s="24">
        <v>4</v>
      </c>
      <c r="AF219" s="83"/>
      <c r="AG219" s="74" t="s">
        <v>340</v>
      </c>
      <c r="AH219" s="74" t="s">
        <v>340</v>
      </c>
      <c r="AI219" s="20" t="s">
        <v>1502</v>
      </c>
      <c r="AJ219" s="20"/>
      <c r="AK219" s="20"/>
      <c r="AL219" s="20"/>
      <c r="AM219" s="9" t="s">
        <v>340</v>
      </c>
      <c r="AN219" s="9" t="s">
        <v>340</v>
      </c>
      <c r="AO219" s="9" t="s">
        <v>340</v>
      </c>
      <c r="AP219" s="9" t="s">
        <v>340</v>
      </c>
      <c r="AQ219" s="9" t="s">
        <v>340</v>
      </c>
      <c r="AR219" s="9" t="s">
        <v>340</v>
      </c>
      <c r="AS219" s="9" t="s">
        <v>340</v>
      </c>
      <c r="AT219" s="9" t="s">
        <v>340</v>
      </c>
      <c r="AU219" s="9" t="s">
        <v>340</v>
      </c>
      <c r="AV219" s="9" t="s">
        <v>340</v>
      </c>
      <c r="AW219" s="9" t="s">
        <v>340</v>
      </c>
      <c r="AX219" s="9" t="s">
        <v>340</v>
      </c>
      <c r="AY219" s="70">
        <v>46.77535993688778</v>
      </c>
      <c r="AZ219" s="70">
        <v>17.77660903293669</v>
      </c>
      <c r="BA219" s="70">
        <v>0.027611596870685685</v>
      </c>
      <c r="BB219" s="70">
        <v>19.459601604102296</v>
      </c>
      <c r="BC219" s="70">
        <v>9.115771481164947</v>
      </c>
      <c r="BD219" s="70">
        <v>4.86753007691802</v>
      </c>
      <c r="BE219" s="70">
        <v>1.9775162711195844</v>
      </c>
      <c r="BF219" s="71" t="s">
        <v>340</v>
      </c>
      <c r="BG219" s="71" t="s">
        <v>340</v>
      </c>
      <c r="BH219" s="71" t="s">
        <v>340</v>
      </c>
      <c r="BI219" s="71" t="s">
        <v>340</v>
      </c>
      <c r="BJ219" s="71"/>
      <c r="BK219" s="71" t="s">
        <v>340</v>
      </c>
      <c r="BL219" s="84">
        <v>6</v>
      </c>
      <c r="BM219" s="9" t="s">
        <v>340</v>
      </c>
      <c r="BN219" s="3">
        <v>1.6</v>
      </c>
      <c r="BO219" s="20" t="s">
        <v>1501</v>
      </c>
      <c r="BP219" s="9"/>
      <c r="BQ219" s="9">
        <v>11</v>
      </c>
      <c r="BR219" s="9">
        <v>6</v>
      </c>
      <c r="BS219" s="9">
        <v>4</v>
      </c>
      <c r="BT219" s="9">
        <v>1</v>
      </c>
      <c r="BU219" s="9">
        <v>2</v>
      </c>
      <c r="BV219" s="9">
        <v>5</v>
      </c>
      <c r="BW219" s="9">
        <v>0</v>
      </c>
      <c r="BX219" s="9">
        <v>10</v>
      </c>
      <c r="BY219" s="9">
        <v>8</v>
      </c>
      <c r="BZ219" s="9">
        <v>7</v>
      </c>
      <c r="CA219" s="9">
        <v>8</v>
      </c>
      <c r="CB219" s="9">
        <v>17</v>
      </c>
      <c r="CC219" s="9" t="s">
        <v>340</v>
      </c>
      <c r="CD219" s="9" t="s">
        <v>340</v>
      </c>
      <c r="CE219" s="9">
        <v>2</v>
      </c>
      <c r="CF219" s="9" t="s">
        <v>340</v>
      </c>
      <c r="CG219" s="9">
        <v>0</v>
      </c>
      <c r="CH219" s="9">
        <v>0</v>
      </c>
      <c r="CI219" s="9">
        <v>0</v>
      </c>
      <c r="CJ219" s="72">
        <v>9000</v>
      </c>
      <c r="CK219" s="72">
        <v>150</v>
      </c>
      <c r="CL219" s="24" t="s">
        <v>727</v>
      </c>
      <c r="CM219" s="21" t="s">
        <v>1506</v>
      </c>
      <c r="CN219" s="9" t="s">
        <v>340</v>
      </c>
      <c r="CO219" s="9"/>
      <c r="CP219" s="73"/>
      <c r="CQ219" s="74" t="s">
        <v>340</v>
      </c>
      <c r="CR219" s="25"/>
      <c r="CS219" s="25"/>
      <c r="CT219" s="71"/>
      <c r="CU219" s="9" t="s">
        <v>1499</v>
      </c>
      <c r="CV219" s="9">
        <v>1</v>
      </c>
      <c r="CW219" s="9">
        <v>1</v>
      </c>
      <c r="CX219" s="75" t="s">
        <v>727</v>
      </c>
      <c r="CY219" s="26" t="s">
        <v>1359</v>
      </c>
      <c r="CZ219" s="71" t="s">
        <v>340</v>
      </c>
      <c r="DA219" s="71" t="s">
        <v>340</v>
      </c>
      <c r="DB219" s="76">
        <v>13</v>
      </c>
      <c r="DC219" s="9"/>
      <c r="DD219" s="9" t="s">
        <v>340</v>
      </c>
      <c r="DE219" s="6"/>
      <c r="DF219" s="5"/>
      <c r="DG219" s="5"/>
      <c r="DH219" s="5"/>
      <c r="DI219" s="5" t="s">
        <v>340</v>
      </c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77"/>
      <c r="FE219" s="26"/>
      <c r="FF219" s="26"/>
      <c r="FG219" s="26"/>
      <c r="FH219" s="26"/>
      <c r="FI219" s="26"/>
      <c r="FJ219" s="26"/>
      <c r="FK219" s="26"/>
      <c r="FL219" s="26"/>
      <c r="FM219" s="26"/>
      <c r="FN219" s="26"/>
      <c r="FO219" s="26"/>
      <c r="FP219" s="26"/>
      <c r="FQ219" s="26"/>
      <c r="FR219" s="26"/>
      <c r="FS219" s="26"/>
      <c r="FT219" s="26"/>
      <c r="FU219" s="26"/>
      <c r="FV219" s="26"/>
      <c r="FW219" s="26"/>
      <c r="FX219" s="26"/>
      <c r="FY219" s="26"/>
      <c r="FZ219" s="26"/>
      <c r="GA219" s="26"/>
      <c r="GB219" s="26"/>
      <c r="GC219" s="26"/>
      <c r="GD219" s="26"/>
      <c r="GE219" s="26"/>
      <c r="GF219" s="26"/>
      <c r="GG219" s="26"/>
      <c r="GH219" s="26"/>
      <c r="GI219" s="26"/>
      <c r="GJ219" s="26"/>
      <c r="GK219" s="26"/>
      <c r="GL219" s="26"/>
      <c r="GM219" s="26"/>
      <c r="GN219" s="26"/>
      <c r="GO219" s="26"/>
      <c r="GP219" s="26"/>
      <c r="GQ219" s="26"/>
      <c r="GR219" s="26"/>
      <c r="GS219" s="26"/>
      <c r="GT219" s="26"/>
      <c r="GU219" s="26"/>
      <c r="GV219" s="26"/>
      <c r="GW219" s="26"/>
      <c r="GX219" s="26"/>
      <c r="GY219" s="26"/>
      <c r="GZ219" s="26"/>
      <c r="HA219" s="26"/>
      <c r="HB219" s="26"/>
      <c r="HC219" s="26"/>
      <c r="HD219" s="26"/>
      <c r="HE219" s="26"/>
      <c r="HF219" s="26"/>
      <c r="HG219" s="26"/>
      <c r="HH219" s="26"/>
      <c r="HI219" s="26"/>
      <c r="HJ219" s="26"/>
      <c r="HK219" s="26"/>
      <c r="HL219" s="26"/>
      <c r="HM219" s="26"/>
      <c r="HN219" s="26"/>
      <c r="HO219" s="26"/>
      <c r="HP219" s="26"/>
      <c r="HQ219" s="26"/>
      <c r="HR219" s="26"/>
      <c r="HS219" s="26"/>
      <c r="HT219" s="26"/>
      <c r="HU219" s="26"/>
      <c r="HV219" s="26"/>
      <c r="HW219" s="26"/>
      <c r="HX219" s="26"/>
      <c r="HY219" s="26"/>
      <c r="HZ219" s="26"/>
      <c r="IA219" s="26"/>
      <c r="IB219" s="26"/>
      <c r="IC219" s="26"/>
      <c r="ID219" s="26"/>
      <c r="IE219" s="26"/>
      <c r="IF219" s="26"/>
      <c r="IG219" s="26"/>
      <c r="IH219" s="26"/>
      <c r="II219" s="26"/>
      <c r="IJ219" s="26"/>
      <c r="IK219" s="26"/>
      <c r="IL219" s="26"/>
      <c r="IM219" s="26"/>
      <c r="IN219" s="26"/>
      <c r="IO219" s="26"/>
      <c r="IP219" s="26"/>
      <c r="IQ219" s="26"/>
      <c r="IR219" s="26"/>
    </row>
    <row r="220" spans="1:252" ht="12.75">
      <c r="A220" s="23" t="s">
        <v>707</v>
      </c>
      <c r="B220" s="9" t="s">
        <v>363</v>
      </c>
      <c r="C220" s="9" t="s">
        <v>43</v>
      </c>
      <c r="D220" s="9" t="s">
        <v>44</v>
      </c>
      <c r="E220" s="63" t="s">
        <v>45</v>
      </c>
      <c r="F220" s="63" t="s">
        <v>1054</v>
      </c>
      <c r="G220" s="64">
        <v>604907</v>
      </c>
      <c r="H220" s="64">
        <v>780855</v>
      </c>
      <c r="I220" s="65" t="s">
        <v>497</v>
      </c>
      <c r="J220" s="65"/>
      <c r="K220" s="65"/>
      <c r="L220" s="6"/>
      <c r="M220" s="9" t="s">
        <v>344</v>
      </c>
      <c r="N220" s="66"/>
      <c r="O220" s="40"/>
      <c r="P220" s="40"/>
      <c r="Q220" s="67"/>
      <c r="R220" s="67"/>
      <c r="S220" s="67"/>
      <c r="T220" s="9" t="s">
        <v>340</v>
      </c>
      <c r="U220" s="9"/>
      <c r="V220" s="68"/>
      <c r="W220" s="65"/>
      <c r="X220" s="65"/>
      <c r="Y220" s="65"/>
      <c r="Z220" s="68" t="s">
        <v>340</v>
      </c>
      <c r="AA220" s="69"/>
      <c r="AB220" s="69"/>
      <c r="AC220" s="9">
        <v>1</v>
      </c>
      <c r="AD220" s="69"/>
      <c r="AE220" s="79"/>
      <c r="AF220" s="79"/>
      <c r="AG220" s="79" t="s">
        <v>340</v>
      </c>
      <c r="AH220" s="79"/>
      <c r="AI220" s="20"/>
      <c r="AJ220" s="20"/>
      <c r="AK220" s="20"/>
      <c r="AL220" s="20"/>
      <c r="AM220" s="9" t="s">
        <v>340</v>
      </c>
      <c r="AN220" s="9">
        <v>0</v>
      </c>
      <c r="AO220" s="9" t="s">
        <v>340</v>
      </c>
      <c r="AP220" s="9">
        <v>0</v>
      </c>
      <c r="AQ220" s="9">
        <v>0</v>
      </c>
      <c r="AR220" s="80">
        <v>0</v>
      </c>
      <c r="AS220" s="80">
        <v>0</v>
      </c>
      <c r="AT220" s="80">
        <v>0</v>
      </c>
      <c r="AU220" s="80">
        <v>0</v>
      </c>
      <c r="AV220" s="80">
        <v>0</v>
      </c>
      <c r="AW220" s="80">
        <v>0</v>
      </c>
      <c r="AX220" s="80">
        <v>0</v>
      </c>
      <c r="AY220" s="70">
        <v>0</v>
      </c>
      <c r="AZ220" s="70">
        <v>0</v>
      </c>
      <c r="BA220" s="70">
        <v>0</v>
      </c>
      <c r="BB220" s="70">
        <v>0</v>
      </c>
      <c r="BC220" s="70">
        <v>0</v>
      </c>
      <c r="BD220" s="70">
        <v>0</v>
      </c>
      <c r="BE220" s="70">
        <v>0</v>
      </c>
      <c r="BF220" s="71"/>
      <c r="BG220" s="71"/>
      <c r="BH220" s="71"/>
      <c r="BI220" s="71"/>
      <c r="BJ220" s="71"/>
      <c r="BK220" s="71"/>
      <c r="BL220" s="9" t="s">
        <v>708</v>
      </c>
      <c r="BM220" s="9"/>
      <c r="BN220" s="3" t="s">
        <v>1150</v>
      </c>
      <c r="BO220" s="20" t="s">
        <v>1501</v>
      </c>
      <c r="BP220" s="9" t="s">
        <v>340</v>
      </c>
      <c r="BQ220" s="9" t="s">
        <v>708</v>
      </c>
      <c r="BR220" s="9" t="s">
        <v>708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3</v>
      </c>
      <c r="BY220" s="9" t="s">
        <v>1605</v>
      </c>
      <c r="BZ220" s="9" t="s">
        <v>1633</v>
      </c>
      <c r="CA220" s="9" t="s">
        <v>1633</v>
      </c>
      <c r="CB220" s="9">
        <v>43</v>
      </c>
      <c r="CC220" s="9">
        <v>0</v>
      </c>
      <c r="CD220" s="9">
        <v>0</v>
      </c>
      <c r="CE220" s="9">
        <v>1</v>
      </c>
      <c r="CF220" s="9">
        <v>0</v>
      </c>
      <c r="CG220" s="9" t="s">
        <v>340</v>
      </c>
      <c r="CH220" s="9">
        <v>0</v>
      </c>
      <c r="CI220" s="9">
        <v>0</v>
      </c>
      <c r="CJ220" s="72">
        <v>3510</v>
      </c>
      <c r="CK220" s="72">
        <v>100</v>
      </c>
      <c r="CL220" s="79" t="s">
        <v>728</v>
      </c>
      <c r="CM220" s="22" t="s">
        <v>1685</v>
      </c>
      <c r="CN220" s="9"/>
      <c r="CO220" s="9"/>
      <c r="CP220" s="81"/>
      <c r="CQ220" s="74" t="s">
        <v>340</v>
      </c>
      <c r="CR220" s="25"/>
      <c r="CS220" s="25"/>
      <c r="CT220" s="71"/>
      <c r="CU220" s="9" t="s">
        <v>348</v>
      </c>
      <c r="CV220" s="9">
        <v>1</v>
      </c>
      <c r="CW220" s="9">
        <v>3</v>
      </c>
      <c r="CX220" s="72" t="s">
        <v>728</v>
      </c>
      <c r="CY220" s="26"/>
      <c r="CZ220" s="71"/>
      <c r="DA220" s="71"/>
      <c r="DB220" s="76"/>
      <c r="DC220" s="9"/>
      <c r="DD220" s="9" t="s">
        <v>340</v>
      </c>
      <c r="DE220" s="6"/>
      <c r="DF220" s="5"/>
      <c r="DG220" s="5"/>
      <c r="DH220" s="5"/>
      <c r="DI220" s="5" t="s">
        <v>340</v>
      </c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77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</row>
    <row r="221" spans="1:252" ht="12.75">
      <c r="A221" s="23" t="s">
        <v>452</v>
      </c>
      <c r="B221" s="9" t="s">
        <v>363</v>
      </c>
      <c r="C221" s="9" t="s">
        <v>1713</v>
      </c>
      <c r="D221" s="9" t="s">
        <v>1714</v>
      </c>
      <c r="E221" s="63" t="s">
        <v>1715</v>
      </c>
      <c r="F221" s="63" t="s">
        <v>973</v>
      </c>
      <c r="G221" s="64">
        <v>483032</v>
      </c>
      <c r="H221" s="64">
        <v>713831</v>
      </c>
      <c r="I221" s="65" t="s">
        <v>384</v>
      </c>
      <c r="J221" s="65"/>
      <c r="K221" s="65"/>
      <c r="L221" s="60">
        <v>1997</v>
      </c>
      <c r="M221" s="9" t="s">
        <v>348</v>
      </c>
      <c r="N221" s="66"/>
      <c r="O221" s="40"/>
      <c r="P221" s="40">
        <f>633+852</f>
        <v>1485</v>
      </c>
      <c r="Q221" s="67"/>
      <c r="R221" s="67"/>
      <c r="S221" s="67"/>
      <c r="T221" s="9" t="s">
        <v>340</v>
      </c>
      <c r="U221" s="9"/>
      <c r="V221" s="68"/>
      <c r="W221" s="65"/>
      <c r="X221" s="65"/>
      <c r="Y221" s="65"/>
      <c r="Z221" s="68" t="s">
        <v>340</v>
      </c>
      <c r="AA221" s="69">
        <v>1</v>
      </c>
      <c r="AB221" s="69">
        <v>53.81903642773208</v>
      </c>
      <c r="AC221" s="9">
        <v>2</v>
      </c>
      <c r="AD221" s="69">
        <v>32.90246768507638</v>
      </c>
      <c r="AE221" s="25"/>
      <c r="AF221" s="74"/>
      <c r="AG221" s="74" t="s">
        <v>340</v>
      </c>
      <c r="AH221" s="74"/>
      <c r="AI221" s="20"/>
      <c r="AJ221" s="20"/>
      <c r="AK221" s="20"/>
      <c r="AL221" s="20"/>
      <c r="AM221" s="9" t="s">
        <v>340</v>
      </c>
      <c r="AN221" s="9">
        <v>0</v>
      </c>
      <c r="AO221" s="9" t="s">
        <v>340</v>
      </c>
      <c r="AP221" s="9">
        <v>0</v>
      </c>
      <c r="AQ221" s="9">
        <v>0</v>
      </c>
      <c r="AR221" s="80" t="s">
        <v>340</v>
      </c>
      <c r="AS221" s="80" t="s">
        <v>340</v>
      </c>
      <c r="AT221" s="80">
        <v>0</v>
      </c>
      <c r="AU221" s="80" t="s">
        <v>340</v>
      </c>
      <c r="AV221" s="80" t="s">
        <v>340</v>
      </c>
      <c r="AW221" s="80" t="s">
        <v>340</v>
      </c>
      <c r="AX221" s="80" t="s">
        <v>340</v>
      </c>
      <c r="AY221" s="70">
        <v>53.81903642773208</v>
      </c>
      <c r="AZ221" s="70">
        <v>13.278495887191538</v>
      </c>
      <c r="BA221" s="70">
        <v>0</v>
      </c>
      <c r="BB221" s="70">
        <v>13.631022326674499</v>
      </c>
      <c r="BC221" s="70">
        <v>15.041128084606346</v>
      </c>
      <c r="BD221" s="70">
        <v>1.645123384253819</v>
      </c>
      <c r="BE221" s="70">
        <v>2.5851938895417157</v>
      </c>
      <c r="BF221" s="71" t="s">
        <v>340</v>
      </c>
      <c r="BG221" s="71" t="s">
        <v>340</v>
      </c>
      <c r="BH221" s="71" t="s">
        <v>340</v>
      </c>
      <c r="BI221" s="71" t="s">
        <v>340</v>
      </c>
      <c r="BJ221" s="71"/>
      <c r="BK221" s="71" t="s">
        <v>340</v>
      </c>
      <c r="BL221" s="84">
        <v>2</v>
      </c>
      <c r="BM221" s="9" t="s">
        <v>340</v>
      </c>
      <c r="BN221" s="3" t="s">
        <v>1151</v>
      </c>
      <c r="BO221" s="20" t="s">
        <v>1502</v>
      </c>
      <c r="BP221" s="9"/>
      <c r="BQ221" s="9" t="s">
        <v>1518</v>
      </c>
      <c r="BR221" s="9">
        <v>2</v>
      </c>
      <c r="BS221" s="9">
        <v>5</v>
      </c>
      <c r="BT221" s="9">
        <v>1</v>
      </c>
      <c r="BU221" s="9" t="s">
        <v>1716</v>
      </c>
      <c r="BV221" s="9">
        <v>3</v>
      </c>
      <c r="BW221" s="9">
        <v>0</v>
      </c>
      <c r="BX221" s="9">
        <v>13</v>
      </c>
      <c r="BY221" s="9">
        <v>11</v>
      </c>
      <c r="BZ221" s="9">
        <v>10</v>
      </c>
      <c r="CA221" s="9">
        <v>6</v>
      </c>
      <c r="CB221" s="9">
        <v>13</v>
      </c>
      <c r="CC221" s="9" t="s">
        <v>340</v>
      </c>
      <c r="CD221" s="9" t="s">
        <v>340</v>
      </c>
      <c r="CE221" s="9">
        <v>1</v>
      </c>
      <c r="CF221" s="9" t="s">
        <v>340</v>
      </c>
      <c r="CG221" s="9">
        <v>0</v>
      </c>
      <c r="CH221" s="9">
        <v>0</v>
      </c>
      <c r="CI221" s="9">
        <v>0</v>
      </c>
      <c r="CJ221" s="72">
        <v>4300</v>
      </c>
      <c r="CK221" s="72">
        <v>100</v>
      </c>
      <c r="CL221" s="24" t="s">
        <v>729</v>
      </c>
      <c r="CM221" s="21" t="s">
        <v>1579</v>
      </c>
      <c r="CN221" s="9"/>
      <c r="CO221" s="9"/>
      <c r="CP221" s="73"/>
      <c r="CQ221" s="74" t="s">
        <v>340</v>
      </c>
      <c r="CR221" s="25"/>
      <c r="CS221" s="25"/>
      <c r="CT221" s="71"/>
      <c r="CU221" s="9" t="s">
        <v>348</v>
      </c>
      <c r="CV221" s="9">
        <v>1</v>
      </c>
      <c r="CW221" s="9">
        <v>3</v>
      </c>
      <c r="CX221" s="75" t="s">
        <v>729</v>
      </c>
      <c r="CY221" s="26" t="s">
        <v>843</v>
      </c>
      <c r="CZ221" s="71" t="s">
        <v>340</v>
      </c>
      <c r="DA221" s="71" t="s">
        <v>340</v>
      </c>
      <c r="DB221" s="76"/>
      <c r="DC221" s="9" t="s">
        <v>340</v>
      </c>
      <c r="DD221" s="9" t="s">
        <v>340</v>
      </c>
      <c r="DE221" s="6">
        <v>1997</v>
      </c>
      <c r="DF221" s="5">
        <v>386.002</v>
      </c>
      <c r="DG221" s="5"/>
      <c r="DH221" s="5">
        <v>386.002</v>
      </c>
      <c r="DI221" s="5" t="s">
        <v>340</v>
      </c>
      <c r="DJ221" s="5"/>
      <c r="DK221" s="5"/>
      <c r="DL221" s="5">
        <v>738.8</v>
      </c>
      <c r="DM221" s="5">
        <v>173.7</v>
      </c>
      <c r="DN221" s="5"/>
      <c r="DO221" s="5"/>
      <c r="DP221" s="5"/>
      <c r="DQ221" s="5"/>
      <c r="DR221" s="5">
        <v>558.8</v>
      </c>
      <c r="DS221" s="5">
        <v>202.4</v>
      </c>
      <c r="DT221" s="5">
        <v>1673.7</v>
      </c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>
        <v>2059.702</v>
      </c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77">
        <v>259.72</v>
      </c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</row>
    <row r="222" spans="1:252" ht="12.75">
      <c r="A222" s="23" t="s">
        <v>702</v>
      </c>
      <c r="B222" s="9" t="s">
        <v>363</v>
      </c>
      <c r="C222" s="9" t="s">
        <v>195</v>
      </c>
      <c r="D222" s="9" t="s">
        <v>196</v>
      </c>
      <c r="E222" s="63" t="s">
        <v>1940</v>
      </c>
      <c r="F222" s="63" t="s">
        <v>1054</v>
      </c>
      <c r="G222" s="64">
        <v>591748</v>
      </c>
      <c r="H222" s="64">
        <v>693559</v>
      </c>
      <c r="I222" s="65" t="s">
        <v>497</v>
      </c>
      <c r="J222" s="65"/>
      <c r="K222" s="65"/>
      <c r="L222" s="6"/>
      <c r="M222" s="9" t="s">
        <v>344</v>
      </c>
      <c r="N222" s="66"/>
      <c r="O222" s="40"/>
      <c r="P222" s="40"/>
      <c r="Q222" s="67"/>
      <c r="R222" s="67"/>
      <c r="S222" s="67"/>
      <c r="T222" s="65" t="s">
        <v>340</v>
      </c>
      <c r="U222" s="65"/>
      <c r="V222" s="68"/>
      <c r="W222" s="65"/>
      <c r="X222" s="65"/>
      <c r="Y222" s="65"/>
      <c r="Z222" s="68" t="s">
        <v>340</v>
      </c>
      <c r="AA222" s="69"/>
      <c r="AB222" s="69"/>
      <c r="AC222" s="9">
        <v>0</v>
      </c>
      <c r="AD222" s="69"/>
      <c r="AE222" s="79"/>
      <c r="AF222" s="79"/>
      <c r="AG222" s="79"/>
      <c r="AH222" s="79"/>
      <c r="AI222" s="20"/>
      <c r="AJ222" s="20"/>
      <c r="AK222" s="20"/>
      <c r="AL222" s="20"/>
      <c r="AM222" s="9" t="s">
        <v>340</v>
      </c>
      <c r="AN222" s="9">
        <v>0</v>
      </c>
      <c r="AO222" s="9" t="s">
        <v>340</v>
      </c>
      <c r="AP222" s="9">
        <v>0</v>
      </c>
      <c r="AQ222" s="9">
        <v>0</v>
      </c>
      <c r="AR222" s="80">
        <v>0</v>
      </c>
      <c r="AS222" s="80">
        <v>0</v>
      </c>
      <c r="AT222" s="80">
        <v>0</v>
      </c>
      <c r="AU222" s="80">
        <v>0</v>
      </c>
      <c r="AV222" s="80">
        <v>0</v>
      </c>
      <c r="AW222" s="80">
        <v>0</v>
      </c>
      <c r="AX222" s="80">
        <v>0</v>
      </c>
      <c r="AY222" s="70">
        <v>0</v>
      </c>
      <c r="AZ222" s="70">
        <v>0</v>
      </c>
      <c r="BA222" s="70">
        <v>0</v>
      </c>
      <c r="BB222" s="70">
        <v>0</v>
      </c>
      <c r="BC222" s="70">
        <v>0</v>
      </c>
      <c r="BD222" s="70">
        <v>0</v>
      </c>
      <c r="BE222" s="70">
        <v>0</v>
      </c>
      <c r="BF222" s="71"/>
      <c r="BG222" s="71"/>
      <c r="BH222" s="71"/>
      <c r="BI222" s="71"/>
      <c r="BJ222" s="71"/>
      <c r="BK222" s="71" t="s">
        <v>340</v>
      </c>
      <c r="BL222" s="9">
        <v>5</v>
      </c>
      <c r="BM222" s="9"/>
      <c r="BN222" s="3" t="s">
        <v>1156</v>
      </c>
      <c r="BO222" s="20" t="s">
        <v>1810</v>
      </c>
      <c r="BP222" s="9" t="s">
        <v>340</v>
      </c>
      <c r="BQ222" s="9" t="s">
        <v>1605</v>
      </c>
      <c r="BR222" s="9">
        <v>5</v>
      </c>
      <c r="BS222" s="9">
        <v>0</v>
      </c>
      <c r="BT222" s="9">
        <v>0</v>
      </c>
      <c r="BU222" s="9">
        <v>0</v>
      </c>
      <c r="BV222" s="9">
        <v>0</v>
      </c>
      <c r="BW222" s="9">
        <v>1</v>
      </c>
      <c r="BX222" s="9" t="s">
        <v>1716</v>
      </c>
      <c r="BY222" s="9">
        <v>7</v>
      </c>
      <c r="BZ222" s="9" t="s">
        <v>1716</v>
      </c>
      <c r="CA222" s="9">
        <v>5</v>
      </c>
      <c r="CB222" s="9">
        <v>42</v>
      </c>
      <c r="CC222" s="9">
        <v>0</v>
      </c>
      <c r="CD222" s="9">
        <v>0</v>
      </c>
      <c r="CE222" s="9">
        <v>1</v>
      </c>
      <c r="CF222" s="9">
        <v>0</v>
      </c>
      <c r="CG222" s="9" t="s">
        <v>340</v>
      </c>
      <c r="CH222" s="9">
        <v>0</v>
      </c>
      <c r="CI222" s="9">
        <v>0</v>
      </c>
      <c r="CJ222" s="72">
        <v>3510</v>
      </c>
      <c r="CK222" s="72">
        <v>100</v>
      </c>
      <c r="CL222" s="79" t="s">
        <v>728</v>
      </c>
      <c r="CM222" s="22" t="s">
        <v>1685</v>
      </c>
      <c r="CN222" s="9"/>
      <c r="CO222" s="9"/>
      <c r="CP222" s="73"/>
      <c r="CQ222" s="74" t="s">
        <v>340</v>
      </c>
      <c r="CR222" s="25"/>
      <c r="CS222" s="25"/>
      <c r="CT222" s="71"/>
      <c r="CU222" s="9" t="s">
        <v>348</v>
      </c>
      <c r="CV222" s="9">
        <v>1</v>
      </c>
      <c r="CW222" s="9">
        <v>3</v>
      </c>
      <c r="CX222" s="72" t="s">
        <v>728</v>
      </c>
      <c r="CY222" s="26"/>
      <c r="CZ222" s="71"/>
      <c r="DA222" s="71"/>
      <c r="DB222" s="76"/>
      <c r="DC222" s="9"/>
      <c r="DD222" s="9" t="s">
        <v>340</v>
      </c>
      <c r="DE222" s="6"/>
      <c r="DF222" s="5"/>
      <c r="DG222" s="5"/>
      <c r="DH222" s="5"/>
      <c r="DI222" s="5" t="s">
        <v>340</v>
      </c>
      <c r="DJ222" s="5"/>
      <c r="DK222" s="5"/>
      <c r="DL222" s="5"/>
      <c r="DM222" s="5"/>
      <c r="DN222" s="5"/>
      <c r="DO222" s="5"/>
      <c r="DP222" s="5"/>
      <c r="DQ222" s="5"/>
      <c r="DR222" s="5"/>
      <c r="DS222" s="5">
        <v>15</v>
      </c>
      <c r="DT222" s="5">
        <v>15</v>
      </c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>
        <v>15</v>
      </c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77">
        <v>15</v>
      </c>
      <c r="FE222" s="26"/>
      <c r="FF222" s="26"/>
      <c r="FG222" s="26"/>
      <c r="FH222" s="26"/>
      <c r="FI222" s="26"/>
      <c r="FJ222" s="26"/>
      <c r="FK222" s="26"/>
      <c r="FL222" s="26"/>
      <c r="FM222" s="26"/>
      <c r="FN222" s="26"/>
      <c r="FO222" s="26"/>
      <c r="FP222" s="26"/>
      <c r="FQ222" s="26"/>
      <c r="FR222" s="26"/>
      <c r="FS222" s="26"/>
      <c r="FT222" s="26"/>
      <c r="FU222" s="26"/>
      <c r="FV222" s="26"/>
      <c r="FW222" s="26"/>
      <c r="FX222" s="26"/>
      <c r="FY222" s="26"/>
      <c r="FZ222" s="26"/>
      <c r="GA222" s="26"/>
      <c r="GB222" s="26"/>
      <c r="GC222" s="26"/>
      <c r="GD222" s="26"/>
      <c r="GE222" s="26"/>
      <c r="GF222" s="26"/>
      <c r="GG222" s="26"/>
      <c r="GH222" s="26"/>
      <c r="GI222" s="26"/>
      <c r="GJ222" s="26"/>
      <c r="GK222" s="26"/>
      <c r="GL222" s="26"/>
      <c r="GM222" s="26"/>
      <c r="GN222" s="26"/>
      <c r="GO222" s="26"/>
      <c r="GP222" s="26"/>
      <c r="GQ222" s="26"/>
      <c r="GR222" s="26"/>
      <c r="GS222" s="26"/>
      <c r="GT222" s="26"/>
      <c r="GU222" s="26"/>
      <c r="GV222" s="26"/>
      <c r="GW222" s="26"/>
      <c r="GX222" s="26"/>
      <c r="GY222" s="26"/>
      <c r="GZ222" s="26"/>
      <c r="HA222" s="26"/>
      <c r="HB222" s="26"/>
      <c r="HC222" s="26"/>
      <c r="HD222" s="26"/>
      <c r="HE222" s="26"/>
      <c r="HF222" s="26"/>
      <c r="HG222" s="26"/>
      <c r="HH222" s="26"/>
      <c r="HI222" s="26"/>
      <c r="HJ222" s="26"/>
      <c r="HK222" s="26"/>
      <c r="HL222" s="26"/>
      <c r="HM222" s="26"/>
      <c r="HN222" s="26"/>
      <c r="HO222" s="26"/>
      <c r="HP222" s="26"/>
      <c r="HQ222" s="26"/>
      <c r="HR222" s="26"/>
      <c r="HS222" s="26"/>
      <c r="HT222" s="26"/>
      <c r="HU222" s="26"/>
      <c r="HV222" s="26"/>
      <c r="HW222" s="26"/>
      <c r="HX222" s="26"/>
      <c r="HY222" s="26"/>
      <c r="HZ222" s="26"/>
      <c r="IA222" s="26"/>
      <c r="IB222" s="26"/>
      <c r="IC222" s="26"/>
      <c r="ID222" s="26"/>
      <c r="IE222" s="26"/>
      <c r="IF222" s="26"/>
      <c r="IG222" s="26"/>
      <c r="IH222" s="26"/>
      <c r="II222" s="26"/>
      <c r="IJ222" s="26"/>
      <c r="IK222" s="26"/>
      <c r="IL222" s="26"/>
      <c r="IM222" s="26"/>
      <c r="IN222" s="26"/>
      <c r="IO222" s="26"/>
      <c r="IP222" s="26"/>
      <c r="IQ222" s="26"/>
      <c r="IR222" s="26"/>
    </row>
    <row r="223" spans="1:252" ht="25.5">
      <c r="A223" s="23" t="s">
        <v>451</v>
      </c>
      <c r="B223" s="9" t="s">
        <v>363</v>
      </c>
      <c r="C223" s="9" t="s">
        <v>1569</v>
      </c>
      <c r="D223" s="9" t="s">
        <v>1570</v>
      </c>
      <c r="E223" s="63" t="s">
        <v>875</v>
      </c>
      <c r="F223" s="63" t="s">
        <v>875</v>
      </c>
      <c r="G223" s="64">
        <v>481950</v>
      </c>
      <c r="H223" s="64">
        <v>705947</v>
      </c>
      <c r="I223" s="65" t="s">
        <v>384</v>
      </c>
      <c r="J223" s="65"/>
      <c r="K223" s="65"/>
      <c r="L223" s="60">
        <v>2000</v>
      </c>
      <c r="M223" s="9" t="s">
        <v>348</v>
      </c>
      <c r="N223" s="66"/>
      <c r="O223" s="40"/>
      <c r="P223" s="40">
        <f>3542+3386</f>
        <v>6928</v>
      </c>
      <c r="Q223" s="67"/>
      <c r="R223" s="67"/>
      <c r="S223" s="67"/>
      <c r="T223" s="9" t="s">
        <v>340</v>
      </c>
      <c r="U223" s="9" t="s">
        <v>340</v>
      </c>
      <c r="V223" s="68" t="s">
        <v>340</v>
      </c>
      <c r="W223" s="65"/>
      <c r="X223" s="65" t="s">
        <v>340</v>
      </c>
      <c r="Y223" s="65"/>
      <c r="Z223" s="68"/>
      <c r="AA223" s="69">
        <v>1</v>
      </c>
      <c r="AB223" s="69">
        <v>62.662721893491124</v>
      </c>
      <c r="AC223" s="9">
        <v>4</v>
      </c>
      <c r="AD223" s="69">
        <v>18.93491124260355</v>
      </c>
      <c r="AE223" s="79">
        <v>2</v>
      </c>
      <c r="AF223" s="79"/>
      <c r="AG223" s="79" t="s">
        <v>340</v>
      </c>
      <c r="AH223" s="79" t="s">
        <v>340</v>
      </c>
      <c r="AI223" s="20"/>
      <c r="AJ223" s="20"/>
      <c r="AK223" s="20"/>
      <c r="AL223" s="20"/>
      <c r="AM223" s="9" t="s">
        <v>340</v>
      </c>
      <c r="AN223" s="9" t="s">
        <v>340</v>
      </c>
      <c r="AO223" s="9" t="s">
        <v>340</v>
      </c>
      <c r="AP223" s="9" t="s">
        <v>340</v>
      </c>
      <c r="AQ223" s="9" t="s">
        <v>340</v>
      </c>
      <c r="AR223" s="80" t="s">
        <v>340</v>
      </c>
      <c r="AS223" s="80" t="s">
        <v>340</v>
      </c>
      <c r="AT223" s="80" t="s">
        <v>340</v>
      </c>
      <c r="AU223" s="80" t="s">
        <v>340</v>
      </c>
      <c r="AV223" s="80" t="s">
        <v>340</v>
      </c>
      <c r="AW223" s="80" t="s">
        <v>340</v>
      </c>
      <c r="AX223" s="80" t="s">
        <v>340</v>
      </c>
      <c r="AY223" s="70">
        <v>62.662721893491124</v>
      </c>
      <c r="AZ223" s="70">
        <v>18.402366863905325</v>
      </c>
      <c r="BA223" s="70">
        <v>0.0591715976331361</v>
      </c>
      <c r="BB223" s="70">
        <v>10.91715976331361</v>
      </c>
      <c r="BC223" s="70">
        <v>3.3431952662721893</v>
      </c>
      <c r="BD223" s="70">
        <v>2.100591715976331</v>
      </c>
      <c r="BE223" s="70">
        <v>2.514792899408284</v>
      </c>
      <c r="BF223" s="71" t="s">
        <v>340</v>
      </c>
      <c r="BG223" s="71" t="s">
        <v>340</v>
      </c>
      <c r="BH223" s="71" t="s">
        <v>340</v>
      </c>
      <c r="BI223" s="71" t="s">
        <v>340</v>
      </c>
      <c r="BJ223" s="71"/>
      <c r="BK223" s="71" t="s">
        <v>340</v>
      </c>
      <c r="BL223" s="9">
        <v>3</v>
      </c>
      <c r="BM223" s="9" t="s">
        <v>340</v>
      </c>
      <c r="BO223" s="20" t="s">
        <v>1502</v>
      </c>
      <c r="BP223" s="9"/>
      <c r="BQ223" s="9">
        <v>8</v>
      </c>
      <c r="BR223" s="9">
        <v>3</v>
      </c>
      <c r="BS223" s="9">
        <v>5</v>
      </c>
      <c r="BT223" s="9">
        <v>1</v>
      </c>
      <c r="BU223" s="9">
        <v>1</v>
      </c>
      <c r="BV223" s="9">
        <v>3</v>
      </c>
      <c r="BW223" s="9">
        <v>0</v>
      </c>
      <c r="BX223" s="9">
        <v>13</v>
      </c>
      <c r="BY223" s="9">
        <v>10</v>
      </c>
      <c r="BZ223" s="9">
        <v>10</v>
      </c>
      <c r="CA223" s="9">
        <v>7</v>
      </c>
      <c r="CB223" s="9">
        <v>13</v>
      </c>
      <c r="CC223" s="9" t="s">
        <v>340</v>
      </c>
      <c r="CD223" s="9" t="s">
        <v>340</v>
      </c>
      <c r="CE223" s="9">
        <v>2</v>
      </c>
      <c r="CF223" s="9" t="s">
        <v>340</v>
      </c>
      <c r="CG223" s="9">
        <v>0</v>
      </c>
      <c r="CH223" s="9">
        <v>0</v>
      </c>
      <c r="CI223" s="9" t="s">
        <v>340</v>
      </c>
      <c r="CJ223" s="72">
        <v>10000</v>
      </c>
      <c r="CK223" s="72">
        <v>150</v>
      </c>
      <c r="CL223" s="79">
        <v>0</v>
      </c>
      <c r="CM223" s="22" t="s">
        <v>1506</v>
      </c>
      <c r="CN223" s="9"/>
      <c r="CO223" s="9"/>
      <c r="CP223" s="81"/>
      <c r="CQ223" s="74"/>
      <c r="CR223" s="25"/>
      <c r="CS223" s="25" t="s">
        <v>340</v>
      </c>
      <c r="CT223" s="71"/>
      <c r="CU223" s="9">
        <v>0</v>
      </c>
      <c r="CV223" s="9">
        <v>2</v>
      </c>
      <c r="CW223" s="9" t="s">
        <v>875</v>
      </c>
      <c r="CX223" s="72"/>
      <c r="CY223" s="26" t="s">
        <v>1365</v>
      </c>
      <c r="CZ223" s="71" t="s">
        <v>340</v>
      </c>
      <c r="DA223" s="71" t="s">
        <v>340</v>
      </c>
      <c r="DB223" s="76"/>
      <c r="DC223" s="9"/>
      <c r="DD223" s="9" t="s">
        <v>340</v>
      </c>
      <c r="DE223" s="6">
        <v>2000</v>
      </c>
      <c r="DF223" s="5">
        <v>95</v>
      </c>
      <c r="DG223" s="5"/>
      <c r="DH223" s="5">
        <v>95</v>
      </c>
      <c r="DI223" s="5" t="s">
        <v>340</v>
      </c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>
        <v>95</v>
      </c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77">
        <v>95</v>
      </c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</row>
    <row r="224" spans="1:252" ht="25.5">
      <c r="A224" s="23" t="s">
        <v>450</v>
      </c>
      <c r="B224" s="9" t="s">
        <v>363</v>
      </c>
      <c r="C224" s="9" t="s">
        <v>1608</v>
      </c>
      <c r="D224" s="9" t="s">
        <v>1609</v>
      </c>
      <c r="E224" s="63" t="s">
        <v>1610</v>
      </c>
      <c r="F224" s="63" t="s">
        <v>1610</v>
      </c>
      <c r="G224" s="64">
        <v>490756</v>
      </c>
      <c r="H224" s="64">
        <v>681226</v>
      </c>
      <c r="I224" s="65" t="s">
        <v>384</v>
      </c>
      <c r="J224" s="65"/>
      <c r="K224" s="65"/>
      <c r="L224" s="60">
        <v>2005</v>
      </c>
      <c r="M224" s="9" t="s">
        <v>348</v>
      </c>
      <c r="N224" s="66"/>
      <c r="O224" s="40">
        <v>326</v>
      </c>
      <c r="P224" s="40">
        <v>9829</v>
      </c>
      <c r="Q224" s="67"/>
      <c r="R224" s="67"/>
      <c r="S224" s="67"/>
      <c r="T224" s="9" t="s">
        <v>340</v>
      </c>
      <c r="U224" s="9" t="s">
        <v>340</v>
      </c>
      <c r="V224" s="68" t="s">
        <v>340</v>
      </c>
      <c r="W224" s="65" t="s">
        <v>340</v>
      </c>
      <c r="X224" s="65" t="s">
        <v>340</v>
      </c>
      <c r="Y224" s="65"/>
      <c r="Z224" s="68"/>
      <c r="AA224" s="85">
        <v>1</v>
      </c>
      <c r="AB224" s="69">
        <v>69.04163479401159</v>
      </c>
      <c r="AC224" s="9">
        <v>3</v>
      </c>
      <c r="AD224" s="69">
        <v>24.22686045240957</v>
      </c>
      <c r="AE224" s="24"/>
      <c r="AF224" s="83"/>
      <c r="AG224" s="74" t="s">
        <v>340</v>
      </c>
      <c r="AH224" s="74" t="s">
        <v>340</v>
      </c>
      <c r="AI224" s="20"/>
      <c r="AJ224" s="20"/>
      <c r="AK224" s="20"/>
      <c r="AL224" s="20" t="s">
        <v>1502</v>
      </c>
      <c r="AM224" s="9" t="s">
        <v>340</v>
      </c>
      <c r="AN224" s="9" t="s">
        <v>340</v>
      </c>
      <c r="AO224" s="9" t="s">
        <v>340</v>
      </c>
      <c r="AP224" s="9">
        <v>0</v>
      </c>
      <c r="AQ224" s="9">
        <v>0</v>
      </c>
      <c r="AR224" s="9" t="s">
        <v>340</v>
      </c>
      <c r="AS224" s="9" t="s">
        <v>340</v>
      </c>
      <c r="AT224" s="9">
        <v>0</v>
      </c>
      <c r="AU224" s="9" t="s">
        <v>340</v>
      </c>
      <c r="AV224" s="9" t="s">
        <v>340</v>
      </c>
      <c r="AW224" s="9" t="s">
        <v>340</v>
      </c>
      <c r="AX224" s="9" t="s">
        <v>340</v>
      </c>
      <c r="AY224" s="70">
        <v>69.04163479401159</v>
      </c>
      <c r="AZ224" s="70">
        <v>6.731504753578845</v>
      </c>
      <c r="BA224" s="70">
        <v>0</v>
      </c>
      <c r="BB224" s="70">
        <v>12.971259971587804</v>
      </c>
      <c r="BC224" s="70">
        <v>4.425745820128948</v>
      </c>
      <c r="BD224" s="70">
        <v>6.250682985466069</v>
      </c>
      <c r="BE224" s="70">
        <v>0.5791716752267512</v>
      </c>
      <c r="BF224" s="71" t="s">
        <v>340</v>
      </c>
      <c r="BG224" s="71" t="s">
        <v>340</v>
      </c>
      <c r="BH224" s="71" t="s">
        <v>340</v>
      </c>
      <c r="BI224" s="71" t="s">
        <v>340</v>
      </c>
      <c r="BJ224" s="71"/>
      <c r="BK224" s="71" t="s">
        <v>340</v>
      </c>
      <c r="BL224" s="84">
        <v>3</v>
      </c>
      <c r="BM224" s="9" t="s">
        <v>340</v>
      </c>
      <c r="BN224" s="3" t="s">
        <v>1157</v>
      </c>
      <c r="BO224" s="20" t="s">
        <v>1502</v>
      </c>
      <c r="BP224" s="9"/>
      <c r="BQ224" s="9">
        <v>6</v>
      </c>
      <c r="BR224" s="9">
        <v>3</v>
      </c>
      <c r="BS224" s="9">
        <v>4</v>
      </c>
      <c r="BT224" s="9">
        <v>0</v>
      </c>
      <c r="BU224" s="9">
        <v>3</v>
      </c>
      <c r="BV224" s="9">
        <v>3</v>
      </c>
      <c r="BW224" s="9">
        <v>0</v>
      </c>
      <c r="BX224" s="9">
        <v>11</v>
      </c>
      <c r="BY224" s="9">
        <v>10</v>
      </c>
      <c r="BZ224" s="9" t="s">
        <v>1611</v>
      </c>
      <c r="CA224" s="9" t="s">
        <v>1612</v>
      </c>
      <c r="CB224" s="9">
        <v>11</v>
      </c>
      <c r="CC224" s="9" t="s">
        <v>340</v>
      </c>
      <c r="CD224" s="9" t="s">
        <v>340</v>
      </c>
      <c r="CE224" s="9">
        <v>1</v>
      </c>
      <c r="CF224" s="9" t="s">
        <v>340</v>
      </c>
      <c r="CG224" s="9">
        <v>0</v>
      </c>
      <c r="CH224" s="9">
        <v>0</v>
      </c>
      <c r="CI224" s="9">
        <v>0</v>
      </c>
      <c r="CJ224" s="72">
        <v>6000</v>
      </c>
      <c r="CK224" s="72">
        <v>150</v>
      </c>
      <c r="CL224" s="24" t="s">
        <v>732</v>
      </c>
      <c r="CM224" s="21" t="s">
        <v>1574</v>
      </c>
      <c r="CN224" s="9" t="s">
        <v>340</v>
      </c>
      <c r="CO224" s="9"/>
      <c r="CP224" s="73"/>
      <c r="CQ224" s="74" t="s">
        <v>340</v>
      </c>
      <c r="CR224" s="25"/>
      <c r="CS224" s="25"/>
      <c r="CT224" s="71"/>
      <c r="CU224" s="9" t="s">
        <v>348</v>
      </c>
      <c r="CV224" s="9">
        <v>1</v>
      </c>
      <c r="CW224" s="9">
        <v>2</v>
      </c>
      <c r="CX224" s="75" t="s">
        <v>732</v>
      </c>
      <c r="CY224" s="26" t="s">
        <v>1366</v>
      </c>
      <c r="CZ224" s="71" t="s">
        <v>340</v>
      </c>
      <c r="DA224" s="71" t="s">
        <v>340</v>
      </c>
      <c r="DB224" s="76"/>
      <c r="DC224" s="9"/>
      <c r="DD224" s="9" t="s">
        <v>340</v>
      </c>
      <c r="DE224" s="6">
        <v>2005</v>
      </c>
      <c r="DF224" s="5">
        <v>595</v>
      </c>
      <c r="DG224" s="5"/>
      <c r="DH224" s="5">
        <v>595</v>
      </c>
      <c r="DI224" s="5" t="s">
        <v>340</v>
      </c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>
        <v>595</v>
      </c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77">
        <v>595</v>
      </c>
      <c r="FE224" s="26"/>
      <c r="FF224" s="26"/>
      <c r="FG224" s="26"/>
      <c r="FH224" s="26"/>
      <c r="FI224" s="26"/>
      <c r="FJ224" s="26"/>
      <c r="FK224" s="26"/>
      <c r="FL224" s="26"/>
      <c r="FM224" s="26"/>
      <c r="FN224" s="26"/>
      <c r="FO224" s="26"/>
      <c r="FP224" s="26"/>
      <c r="FQ224" s="26"/>
      <c r="FR224" s="26"/>
      <c r="FS224" s="26"/>
      <c r="FT224" s="26"/>
      <c r="FU224" s="26"/>
      <c r="FV224" s="26"/>
      <c r="FW224" s="26"/>
      <c r="FX224" s="26"/>
      <c r="FY224" s="26"/>
      <c r="FZ224" s="26"/>
      <c r="GA224" s="26"/>
      <c r="GB224" s="26"/>
      <c r="GC224" s="26"/>
      <c r="GD224" s="26"/>
      <c r="GE224" s="26"/>
      <c r="GF224" s="26"/>
      <c r="GG224" s="26"/>
      <c r="GH224" s="26"/>
      <c r="GI224" s="26"/>
      <c r="GJ224" s="26"/>
      <c r="GK224" s="26"/>
      <c r="GL224" s="26"/>
      <c r="GM224" s="26"/>
      <c r="GN224" s="26"/>
      <c r="GO224" s="26"/>
      <c r="GP224" s="26"/>
      <c r="GQ224" s="26"/>
      <c r="GR224" s="26"/>
      <c r="GS224" s="26"/>
      <c r="GT224" s="26"/>
      <c r="GU224" s="26"/>
      <c r="GV224" s="26"/>
      <c r="GW224" s="26"/>
      <c r="GX224" s="26"/>
      <c r="GY224" s="26"/>
      <c r="GZ224" s="26"/>
      <c r="HA224" s="26"/>
      <c r="HB224" s="26"/>
      <c r="HC224" s="26"/>
      <c r="HD224" s="26"/>
      <c r="HE224" s="26"/>
      <c r="HF224" s="26"/>
      <c r="HG224" s="26"/>
      <c r="HH224" s="26"/>
      <c r="HI224" s="26"/>
      <c r="HJ224" s="26"/>
      <c r="HK224" s="26"/>
      <c r="HL224" s="26"/>
      <c r="HM224" s="26"/>
      <c r="HN224" s="26"/>
      <c r="HO224" s="26"/>
      <c r="HP224" s="26"/>
      <c r="HQ224" s="26"/>
      <c r="HR224" s="26"/>
      <c r="HS224" s="26"/>
      <c r="HT224" s="26"/>
      <c r="HU224" s="26"/>
      <c r="HV224" s="26"/>
      <c r="HW224" s="26"/>
      <c r="HX224" s="26"/>
      <c r="HY224" s="26"/>
      <c r="HZ224" s="26"/>
      <c r="IA224" s="26"/>
      <c r="IB224" s="26"/>
      <c r="IC224" s="26"/>
      <c r="ID224" s="26"/>
      <c r="IE224" s="26"/>
      <c r="IF224" s="26"/>
      <c r="IG224" s="26"/>
      <c r="IH224" s="26"/>
      <c r="II224" s="26"/>
      <c r="IJ224" s="26"/>
      <c r="IK224" s="26"/>
      <c r="IL224" s="26"/>
      <c r="IM224" s="26"/>
      <c r="IN224" s="26"/>
      <c r="IO224" s="26"/>
      <c r="IP224" s="26"/>
      <c r="IQ224" s="26"/>
      <c r="IR224" s="26"/>
    </row>
    <row r="225" spans="1:252" ht="25.5">
      <c r="A225" s="23" t="s">
        <v>691</v>
      </c>
      <c r="B225" s="9" t="s">
        <v>363</v>
      </c>
      <c r="C225" s="9" t="s">
        <v>1966</v>
      </c>
      <c r="D225" s="9" t="s">
        <v>1967</v>
      </c>
      <c r="E225" s="63" t="s">
        <v>1044</v>
      </c>
      <c r="F225" s="63" t="s">
        <v>1044</v>
      </c>
      <c r="G225" s="64">
        <v>480416</v>
      </c>
      <c r="H225" s="64">
        <v>652737</v>
      </c>
      <c r="I225" s="65" t="s">
        <v>497</v>
      </c>
      <c r="J225" s="65"/>
      <c r="K225" s="65"/>
      <c r="L225" s="60"/>
      <c r="M225" s="9" t="s">
        <v>348</v>
      </c>
      <c r="N225" s="66"/>
      <c r="O225" s="40">
        <v>105</v>
      </c>
      <c r="P225" s="40">
        <v>675</v>
      </c>
      <c r="Q225" s="67"/>
      <c r="R225" s="67"/>
      <c r="S225" s="67"/>
      <c r="T225" s="9" t="s">
        <v>340</v>
      </c>
      <c r="U225" s="9"/>
      <c r="V225" s="68"/>
      <c r="W225" s="65"/>
      <c r="X225" s="65"/>
      <c r="Y225" s="65"/>
      <c r="Z225" s="68" t="s">
        <v>340</v>
      </c>
      <c r="AA225" s="69">
        <v>1</v>
      </c>
      <c r="AB225" s="69">
        <v>73.0837789661319</v>
      </c>
      <c r="AC225" s="9">
        <v>3</v>
      </c>
      <c r="AD225" s="69">
        <v>23.648247177658945</v>
      </c>
      <c r="AE225" s="25"/>
      <c r="AF225" s="25"/>
      <c r="AG225" s="25" t="s">
        <v>340</v>
      </c>
      <c r="AH225" s="25" t="s">
        <v>340</v>
      </c>
      <c r="AI225" s="20"/>
      <c r="AJ225" s="20"/>
      <c r="AK225" s="20"/>
      <c r="AL225" s="20" t="s">
        <v>1501</v>
      </c>
      <c r="AM225" s="9" t="s">
        <v>340</v>
      </c>
      <c r="AN225" s="9">
        <v>0</v>
      </c>
      <c r="AO225" s="9" t="s">
        <v>340</v>
      </c>
      <c r="AP225" s="9">
        <v>0</v>
      </c>
      <c r="AQ225" s="9">
        <v>0</v>
      </c>
      <c r="AR225" s="9" t="s">
        <v>340</v>
      </c>
      <c r="AS225" s="9" t="s">
        <v>340</v>
      </c>
      <c r="AT225" s="9">
        <v>0</v>
      </c>
      <c r="AU225" s="9" t="s">
        <v>340</v>
      </c>
      <c r="AV225" s="9" t="s">
        <v>340</v>
      </c>
      <c r="AW225" s="9" t="s">
        <v>340</v>
      </c>
      <c r="AX225" s="9" t="s">
        <v>340</v>
      </c>
      <c r="AY225" s="78">
        <v>73.0837789661319</v>
      </c>
      <c r="AZ225" s="78">
        <v>3.2679738562091507</v>
      </c>
      <c r="BA225" s="78">
        <v>0</v>
      </c>
      <c r="BB225" s="78">
        <v>10.041592394533572</v>
      </c>
      <c r="BC225" s="78">
        <v>4.87225193107546</v>
      </c>
      <c r="BD225" s="78">
        <v>8.49673202614379</v>
      </c>
      <c r="BE225" s="78">
        <v>0.23767082590612004</v>
      </c>
      <c r="BF225" s="71" t="s">
        <v>340</v>
      </c>
      <c r="BG225" s="71" t="s">
        <v>340</v>
      </c>
      <c r="BH225" s="71" t="s">
        <v>340</v>
      </c>
      <c r="BI225" s="71" t="s">
        <v>340</v>
      </c>
      <c r="BJ225" s="71"/>
      <c r="BK225" s="71" t="s">
        <v>340</v>
      </c>
      <c r="BL225" s="9">
        <v>2</v>
      </c>
      <c r="BM225" s="9" t="s">
        <v>340</v>
      </c>
      <c r="BN225" s="3" t="s">
        <v>1165</v>
      </c>
      <c r="BO225" s="20" t="s">
        <v>1502</v>
      </c>
      <c r="BP225" s="9"/>
      <c r="BQ225" s="9" t="s">
        <v>708</v>
      </c>
      <c r="BR225" s="9">
        <v>2</v>
      </c>
      <c r="BS225" s="9">
        <v>0</v>
      </c>
      <c r="BT225" s="9">
        <v>0</v>
      </c>
      <c r="BU225" s="9">
        <v>1</v>
      </c>
      <c r="BV225" s="9">
        <v>0</v>
      </c>
      <c r="BW225" s="9">
        <v>0</v>
      </c>
      <c r="BX225" s="9">
        <v>10</v>
      </c>
      <c r="BY225" s="9">
        <v>13</v>
      </c>
      <c r="BZ225" s="9" t="s">
        <v>1575</v>
      </c>
      <c r="CA225" s="9" t="s">
        <v>1612</v>
      </c>
      <c r="CB225" s="9">
        <v>20</v>
      </c>
      <c r="CC225" s="9" t="s">
        <v>340</v>
      </c>
      <c r="CD225" s="9" t="s">
        <v>340</v>
      </c>
      <c r="CE225" s="9">
        <v>1</v>
      </c>
      <c r="CF225" s="9" t="s">
        <v>340</v>
      </c>
      <c r="CG225" s="9">
        <v>0</v>
      </c>
      <c r="CH225" s="9">
        <v>0</v>
      </c>
      <c r="CI225" s="9">
        <v>0</v>
      </c>
      <c r="CJ225" s="72">
        <v>5985</v>
      </c>
      <c r="CK225" s="72">
        <v>150</v>
      </c>
      <c r="CL225" s="79">
        <v>0</v>
      </c>
      <c r="CM225" s="22" t="s">
        <v>1574</v>
      </c>
      <c r="CN225" s="9"/>
      <c r="CO225" s="9" t="s">
        <v>340</v>
      </c>
      <c r="CP225" s="73"/>
      <c r="CQ225" s="74" t="s">
        <v>340</v>
      </c>
      <c r="CR225" s="25"/>
      <c r="CS225" s="25"/>
      <c r="CT225" s="71"/>
      <c r="CU225" s="9" t="s">
        <v>348</v>
      </c>
      <c r="CV225" s="9">
        <v>2</v>
      </c>
      <c r="CW225" s="9">
        <v>4</v>
      </c>
      <c r="CX225" s="75"/>
      <c r="CY225" s="26" t="s">
        <v>1367</v>
      </c>
      <c r="CZ225" s="71"/>
      <c r="DA225" s="71"/>
      <c r="DB225" s="76"/>
      <c r="DC225" s="9"/>
      <c r="DD225" s="9" t="s">
        <v>340</v>
      </c>
      <c r="DE225" s="6"/>
      <c r="DF225" s="5"/>
      <c r="DG225" s="5"/>
      <c r="DH225" s="5"/>
      <c r="DI225" s="5" t="s">
        <v>340</v>
      </c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77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</row>
    <row r="226" spans="1:252" ht="12.75">
      <c r="A226" s="23" t="s">
        <v>488</v>
      </c>
      <c r="B226" s="9" t="s">
        <v>363</v>
      </c>
      <c r="C226" s="9"/>
      <c r="D226" s="9"/>
      <c r="E226" s="63"/>
      <c r="F226" s="63"/>
      <c r="G226" s="64">
        <v>0</v>
      </c>
      <c r="H226" s="64">
        <v>0</v>
      </c>
      <c r="I226" s="65" t="s">
        <v>348</v>
      </c>
      <c r="J226" s="65"/>
      <c r="K226" s="65"/>
      <c r="L226" s="60"/>
      <c r="M226" s="9"/>
      <c r="N226" s="66"/>
      <c r="O226" s="40"/>
      <c r="P226" s="40"/>
      <c r="Q226" s="67"/>
      <c r="R226" s="67"/>
      <c r="S226" s="67"/>
      <c r="T226" s="9"/>
      <c r="U226" s="9"/>
      <c r="V226" s="68"/>
      <c r="W226" s="65"/>
      <c r="X226" s="65"/>
      <c r="Y226" s="65"/>
      <c r="Z226" s="68" t="s">
        <v>340</v>
      </c>
      <c r="AA226" s="69"/>
      <c r="AB226" s="69"/>
      <c r="AC226" s="9">
        <v>0</v>
      </c>
      <c r="AD226" s="69"/>
      <c r="AE226" s="79"/>
      <c r="AF226" s="79"/>
      <c r="AG226" s="79"/>
      <c r="AH226" s="79"/>
      <c r="AI226" s="20"/>
      <c r="AJ226" s="20"/>
      <c r="AK226" s="20"/>
      <c r="AL226" s="20"/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80">
        <v>0</v>
      </c>
      <c r="AS226" s="80">
        <v>0</v>
      </c>
      <c r="AT226" s="80">
        <v>0</v>
      </c>
      <c r="AU226" s="80">
        <v>0</v>
      </c>
      <c r="AV226" s="80">
        <v>0</v>
      </c>
      <c r="AW226" s="80">
        <v>0</v>
      </c>
      <c r="AX226" s="80">
        <v>0</v>
      </c>
      <c r="AY226" s="70">
        <v>0</v>
      </c>
      <c r="AZ226" s="70">
        <v>0</v>
      </c>
      <c r="BA226" s="70">
        <v>0</v>
      </c>
      <c r="BB226" s="70">
        <v>0</v>
      </c>
      <c r="BC226" s="70">
        <v>0</v>
      </c>
      <c r="BD226" s="70">
        <v>0</v>
      </c>
      <c r="BE226" s="70">
        <v>0</v>
      </c>
      <c r="BF226" s="71"/>
      <c r="BG226" s="71"/>
      <c r="BH226" s="71"/>
      <c r="BI226" s="71"/>
      <c r="BJ226" s="71"/>
      <c r="BK226" s="71"/>
      <c r="BL226" s="9"/>
      <c r="BM226" s="9" t="s">
        <v>340</v>
      </c>
      <c r="BO226" s="20" t="s">
        <v>1502</v>
      </c>
      <c r="BP226" s="9"/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9"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 t="s">
        <v>340</v>
      </c>
      <c r="CD226" s="9" t="s">
        <v>340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72">
        <v>0</v>
      </c>
      <c r="CK226" s="72">
        <v>0</v>
      </c>
      <c r="CL226" s="79">
        <v>0</v>
      </c>
      <c r="CM226" s="22">
        <v>0</v>
      </c>
      <c r="CN226" s="9"/>
      <c r="CO226" s="9"/>
      <c r="CP226" s="81"/>
      <c r="CQ226" s="74"/>
      <c r="CR226" s="25"/>
      <c r="CS226" s="25"/>
      <c r="CT226" s="71"/>
      <c r="CU226" s="9">
        <v>0</v>
      </c>
      <c r="CV226" s="9"/>
      <c r="CW226" s="9">
        <v>0</v>
      </c>
      <c r="CX226" s="72"/>
      <c r="CY226" s="26"/>
      <c r="CZ226" s="71"/>
      <c r="DA226" s="71"/>
      <c r="DB226" s="76"/>
      <c r="DC226" s="9"/>
      <c r="DD226" s="9"/>
      <c r="DE226" s="6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77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</row>
    <row r="227" spans="1:252" ht="20.25" customHeight="1">
      <c r="A227" s="23" t="s">
        <v>687</v>
      </c>
      <c r="B227" s="9" t="s">
        <v>363</v>
      </c>
      <c r="C227" s="9" t="s">
        <v>1893</v>
      </c>
      <c r="D227" s="9" t="s">
        <v>1894</v>
      </c>
      <c r="E227" s="63" t="s">
        <v>1895</v>
      </c>
      <c r="F227" s="63" t="s">
        <v>1040</v>
      </c>
      <c r="G227" s="64">
        <v>451727</v>
      </c>
      <c r="H227" s="64">
        <v>724429</v>
      </c>
      <c r="I227" s="65" t="s">
        <v>497</v>
      </c>
      <c r="J227" s="65"/>
      <c r="K227" s="65"/>
      <c r="L227" s="60"/>
      <c r="M227" s="9" t="s">
        <v>348</v>
      </c>
      <c r="N227" s="66"/>
      <c r="O227" s="40">
        <v>1076</v>
      </c>
      <c r="P227" s="40">
        <v>6841</v>
      </c>
      <c r="Q227" s="67" t="s">
        <v>340</v>
      </c>
      <c r="R227" s="67"/>
      <c r="S227" s="67"/>
      <c r="T227" s="9"/>
      <c r="U227" s="9" t="s">
        <v>340</v>
      </c>
      <c r="V227" s="68"/>
      <c r="W227" s="65" t="s">
        <v>340</v>
      </c>
      <c r="X227" s="65" t="s">
        <v>340</v>
      </c>
      <c r="Y227" s="65"/>
      <c r="Z227" s="68"/>
      <c r="AA227" s="69">
        <v>5</v>
      </c>
      <c r="AB227" s="69">
        <v>67.29583975346686</v>
      </c>
      <c r="AC227" s="9">
        <v>4</v>
      </c>
      <c r="AD227" s="69">
        <v>89.17565485362094</v>
      </c>
      <c r="AE227" s="25">
        <v>1</v>
      </c>
      <c r="AF227" s="25"/>
      <c r="AG227" s="25" t="s">
        <v>340</v>
      </c>
      <c r="AH227" s="25" t="s">
        <v>340</v>
      </c>
      <c r="AI227" s="20"/>
      <c r="AJ227" s="20"/>
      <c r="AK227" s="20" t="s">
        <v>1502</v>
      </c>
      <c r="AL227" s="20"/>
      <c r="AM227" s="9">
        <v>0</v>
      </c>
      <c r="AN227" s="9" t="s">
        <v>340</v>
      </c>
      <c r="AO227" s="9">
        <v>0</v>
      </c>
      <c r="AP227" s="9" t="s">
        <v>340</v>
      </c>
      <c r="AQ227" s="9">
        <v>0</v>
      </c>
      <c r="AR227" s="80" t="s">
        <v>340</v>
      </c>
      <c r="AS227" s="80" t="s">
        <v>340</v>
      </c>
      <c r="AT227" s="80">
        <v>0</v>
      </c>
      <c r="AU227" s="80" t="s">
        <v>340</v>
      </c>
      <c r="AV227" s="80" t="s">
        <v>340</v>
      </c>
      <c r="AW227" s="80" t="s">
        <v>340</v>
      </c>
      <c r="AX227" s="80" t="s">
        <v>340</v>
      </c>
      <c r="AY227" s="70">
        <v>3.9676425269645605</v>
      </c>
      <c r="AZ227" s="70">
        <v>6.8567026194144844</v>
      </c>
      <c r="BA227" s="70">
        <v>0</v>
      </c>
      <c r="BB227" s="70">
        <v>18.93297380585516</v>
      </c>
      <c r="BC227" s="70">
        <v>67.29583975346686</v>
      </c>
      <c r="BD227" s="70">
        <v>0.7896764252696457</v>
      </c>
      <c r="BE227" s="70">
        <v>2.157164869029276</v>
      </c>
      <c r="BF227" s="71" t="s">
        <v>340</v>
      </c>
      <c r="BG227" s="71" t="s">
        <v>340</v>
      </c>
      <c r="BH227" s="71" t="s">
        <v>340</v>
      </c>
      <c r="BI227" s="71" t="s">
        <v>340</v>
      </c>
      <c r="BJ227" s="71"/>
      <c r="BK227" s="71" t="s">
        <v>340</v>
      </c>
      <c r="BL227" s="9">
        <v>6</v>
      </c>
      <c r="BM227" s="9" t="s">
        <v>340</v>
      </c>
      <c r="BN227" s="3" t="s">
        <v>1170</v>
      </c>
      <c r="BO227" s="20" t="s">
        <v>1501</v>
      </c>
      <c r="BP227" s="9"/>
      <c r="BQ227" s="9" t="s">
        <v>1612</v>
      </c>
      <c r="BR227" s="9">
        <v>6</v>
      </c>
      <c r="BS227" s="9">
        <v>1</v>
      </c>
      <c r="BT227" s="9">
        <v>3</v>
      </c>
      <c r="BU227" s="9">
        <v>0</v>
      </c>
      <c r="BV227" s="9">
        <v>3</v>
      </c>
      <c r="BW227" s="9">
        <v>0</v>
      </c>
      <c r="BX227" s="9">
        <v>8</v>
      </c>
      <c r="BY227" s="9">
        <v>9</v>
      </c>
      <c r="BZ227" s="9">
        <v>8</v>
      </c>
      <c r="CA227" s="9">
        <v>7</v>
      </c>
      <c r="CB227" s="9">
        <v>22</v>
      </c>
      <c r="CC227" s="9" t="s">
        <v>340</v>
      </c>
      <c r="CD227" s="9" t="s">
        <v>340</v>
      </c>
      <c r="CE227" s="9">
        <v>2</v>
      </c>
      <c r="CF227" s="9" t="s">
        <v>340</v>
      </c>
      <c r="CG227" s="9">
        <v>0</v>
      </c>
      <c r="CH227" s="9" t="s">
        <v>340</v>
      </c>
      <c r="CI227" s="9">
        <v>0</v>
      </c>
      <c r="CJ227" s="72">
        <v>5000</v>
      </c>
      <c r="CK227" s="72">
        <v>100</v>
      </c>
      <c r="CL227" s="79" t="s">
        <v>742</v>
      </c>
      <c r="CM227" s="22" t="s">
        <v>1586</v>
      </c>
      <c r="CN227" s="9"/>
      <c r="CO227" s="9" t="s">
        <v>340</v>
      </c>
      <c r="CP227" s="73"/>
      <c r="CQ227" s="74" t="s">
        <v>340</v>
      </c>
      <c r="CR227" s="25"/>
      <c r="CS227" s="25"/>
      <c r="CT227" s="71"/>
      <c r="CU227" s="9" t="s">
        <v>348</v>
      </c>
      <c r="CV227" s="9">
        <v>1</v>
      </c>
      <c r="CW227" s="9">
        <v>3</v>
      </c>
      <c r="CX227" s="75" t="s">
        <v>742</v>
      </c>
      <c r="CY227" s="26" t="s">
        <v>1366</v>
      </c>
      <c r="CZ227" s="71"/>
      <c r="DA227" s="71"/>
      <c r="DB227" s="76"/>
      <c r="DC227" s="9"/>
      <c r="DD227" s="9"/>
      <c r="DE227" s="6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77"/>
      <c r="FE227" s="26"/>
      <c r="FF227" s="26"/>
      <c r="FG227" s="26"/>
      <c r="FH227" s="26"/>
      <c r="FI227" s="26"/>
      <c r="FJ227" s="26"/>
      <c r="FK227" s="26"/>
      <c r="FL227" s="26"/>
      <c r="FM227" s="26"/>
      <c r="FN227" s="26"/>
      <c r="FO227" s="26"/>
      <c r="FP227" s="26"/>
      <c r="FQ227" s="26"/>
      <c r="FR227" s="26"/>
      <c r="FS227" s="26"/>
      <c r="FT227" s="26"/>
      <c r="FU227" s="26"/>
      <c r="FV227" s="26"/>
      <c r="FW227" s="26"/>
      <c r="FX227" s="26"/>
      <c r="FY227" s="26"/>
      <c r="FZ227" s="26"/>
      <c r="GA227" s="26"/>
      <c r="GB227" s="26"/>
      <c r="GC227" s="26"/>
      <c r="GD227" s="26"/>
      <c r="GE227" s="26"/>
      <c r="GF227" s="26"/>
      <c r="GG227" s="26"/>
      <c r="GH227" s="26"/>
      <c r="GI227" s="26"/>
      <c r="GJ227" s="26"/>
      <c r="GK227" s="26"/>
      <c r="GL227" s="26"/>
      <c r="GM227" s="26"/>
      <c r="GN227" s="26"/>
      <c r="GO227" s="26"/>
      <c r="GP227" s="26"/>
      <c r="GQ227" s="26"/>
      <c r="GR227" s="26"/>
      <c r="GS227" s="26"/>
      <c r="GT227" s="26"/>
      <c r="GU227" s="26"/>
      <c r="GV227" s="26"/>
      <c r="GW227" s="26"/>
      <c r="GX227" s="26"/>
      <c r="GY227" s="26"/>
      <c r="GZ227" s="26"/>
      <c r="HA227" s="26"/>
      <c r="HB227" s="26"/>
      <c r="HC227" s="26"/>
      <c r="HD227" s="26"/>
      <c r="HE227" s="26"/>
      <c r="HF227" s="26"/>
      <c r="HG227" s="26"/>
      <c r="HH227" s="26"/>
      <c r="HI227" s="26"/>
      <c r="HJ227" s="26"/>
      <c r="HK227" s="26"/>
      <c r="HL227" s="26"/>
      <c r="HM227" s="26"/>
      <c r="HN227" s="26"/>
      <c r="HO227" s="26"/>
      <c r="HP227" s="26"/>
      <c r="HQ227" s="26"/>
      <c r="HR227" s="26"/>
      <c r="HS227" s="26"/>
      <c r="HT227" s="26"/>
      <c r="HU227" s="26"/>
      <c r="HV227" s="26"/>
      <c r="HW227" s="26"/>
      <c r="HX227" s="26"/>
      <c r="HY227" s="26"/>
      <c r="HZ227" s="26"/>
      <c r="IA227" s="26"/>
      <c r="IB227" s="26"/>
      <c r="IC227" s="26"/>
      <c r="ID227" s="26"/>
      <c r="IE227" s="26"/>
      <c r="IF227" s="26"/>
      <c r="IG227" s="26"/>
      <c r="IH227" s="26"/>
      <c r="II227" s="26"/>
      <c r="IJ227" s="26"/>
      <c r="IK227" s="26"/>
      <c r="IL227" s="26"/>
      <c r="IM227" s="26"/>
      <c r="IN227" s="26"/>
      <c r="IO227" s="26"/>
      <c r="IP227" s="26"/>
      <c r="IQ227" s="26"/>
      <c r="IR227" s="26"/>
    </row>
    <row r="228" spans="1:252" ht="25.5" customHeight="1">
      <c r="A228" s="23" t="s">
        <v>486</v>
      </c>
      <c r="B228" s="9" t="s">
        <v>363</v>
      </c>
      <c r="C228" s="9" t="s">
        <v>1770</v>
      </c>
      <c r="D228" s="9" t="s">
        <v>1771</v>
      </c>
      <c r="E228" s="63" t="s">
        <v>1000</v>
      </c>
      <c r="F228" s="63" t="s">
        <v>1000</v>
      </c>
      <c r="G228" s="64">
        <v>473551</v>
      </c>
      <c r="H228" s="64">
        <v>701326</v>
      </c>
      <c r="I228" s="65" t="s">
        <v>348</v>
      </c>
      <c r="J228" s="65"/>
      <c r="K228" s="65"/>
      <c r="L228" s="60">
        <v>2002</v>
      </c>
      <c r="M228" s="9" t="s">
        <v>348</v>
      </c>
      <c r="N228" s="66"/>
      <c r="O228" s="40"/>
      <c r="P228" s="40">
        <f>244+183</f>
        <v>427</v>
      </c>
      <c r="Q228" s="67"/>
      <c r="R228" s="67"/>
      <c r="S228" s="67"/>
      <c r="T228" s="65"/>
      <c r="U228" s="65" t="s">
        <v>340</v>
      </c>
      <c r="V228" s="68"/>
      <c r="W228" s="65"/>
      <c r="X228" s="65"/>
      <c r="Y228" s="65"/>
      <c r="Z228" s="68" t="s">
        <v>340</v>
      </c>
      <c r="AA228" s="69">
        <v>1</v>
      </c>
      <c r="AB228" s="69">
        <v>35.76158940397351</v>
      </c>
      <c r="AC228" s="9">
        <v>2</v>
      </c>
      <c r="AD228" s="69">
        <v>51.65562913907285</v>
      </c>
      <c r="AE228" s="79"/>
      <c r="AF228" s="79"/>
      <c r="AG228" s="79" t="s">
        <v>340</v>
      </c>
      <c r="AH228" s="79"/>
      <c r="AI228" s="20"/>
      <c r="AJ228" s="20"/>
      <c r="AK228" s="20"/>
      <c r="AL228" s="20" t="s">
        <v>1502</v>
      </c>
      <c r="AM228" s="9">
        <v>0</v>
      </c>
      <c r="AN228" s="9" t="s">
        <v>340</v>
      </c>
      <c r="AO228" s="9">
        <v>0</v>
      </c>
      <c r="AP228" s="9" t="s">
        <v>340</v>
      </c>
      <c r="AQ228" s="9">
        <v>0</v>
      </c>
      <c r="AR228" s="80" t="s">
        <v>340</v>
      </c>
      <c r="AS228" s="80" t="s">
        <v>340</v>
      </c>
      <c r="AT228" s="80" t="s">
        <v>340</v>
      </c>
      <c r="AU228" s="80" t="s">
        <v>340</v>
      </c>
      <c r="AV228" s="80" t="s">
        <v>340</v>
      </c>
      <c r="AW228" s="80" t="s">
        <v>340</v>
      </c>
      <c r="AX228" s="80" t="s">
        <v>340</v>
      </c>
      <c r="AY228" s="70">
        <v>35.76158940397351</v>
      </c>
      <c r="AZ228" s="70">
        <v>12.582781456953644</v>
      </c>
      <c r="BA228" s="70">
        <v>0.33112582781456956</v>
      </c>
      <c r="BB228" s="70">
        <v>17.880794701986755</v>
      </c>
      <c r="BC228" s="70">
        <v>27.81456953642384</v>
      </c>
      <c r="BD228" s="70">
        <v>3.642384105960265</v>
      </c>
      <c r="BE228" s="70">
        <v>1.9867549668874174</v>
      </c>
      <c r="BF228" s="71" t="s">
        <v>340</v>
      </c>
      <c r="BG228" s="71" t="s">
        <v>340</v>
      </c>
      <c r="BH228" s="71" t="s">
        <v>340</v>
      </c>
      <c r="BI228" s="71"/>
      <c r="BJ228" s="71"/>
      <c r="BK228" s="71" t="s">
        <v>340</v>
      </c>
      <c r="BL228" s="9">
        <v>7</v>
      </c>
      <c r="BM228" s="9" t="s">
        <v>340</v>
      </c>
      <c r="BO228" s="20" t="s">
        <v>1502</v>
      </c>
      <c r="BP228" s="9"/>
      <c r="BQ228" s="9">
        <v>10</v>
      </c>
      <c r="BR228" s="9">
        <v>7</v>
      </c>
      <c r="BS228" s="9">
        <v>2</v>
      </c>
      <c r="BT228" s="9">
        <v>1</v>
      </c>
      <c r="BU228" s="9">
        <v>4</v>
      </c>
      <c r="BV228" s="9">
        <v>3</v>
      </c>
      <c r="BW228" s="9">
        <v>0</v>
      </c>
      <c r="BX228" s="9">
        <v>10</v>
      </c>
      <c r="BY228" s="9">
        <v>9</v>
      </c>
      <c r="BZ228" s="9">
        <v>10</v>
      </c>
      <c r="CA228" s="9">
        <v>8</v>
      </c>
      <c r="CB228" s="9">
        <v>14</v>
      </c>
      <c r="CC228" s="9" t="s">
        <v>340</v>
      </c>
      <c r="CD228" s="9" t="s">
        <v>340</v>
      </c>
      <c r="CE228" s="9">
        <v>1</v>
      </c>
      <c r="CF228" s="9" t="s">
        <v>340</v>
      </c>
      <c r="CG228" s="9">
        <v>0</v>
      </c>
      <c r="CH228" s="9">
        <v>0</v>
      </c>
      <c r="CI228" s="9">
        <v>0</v>
      </c>
      <c r="CJ228" s="72">
        <v>4500</v>
      </c>
      <c r="CK228" s="72">
        <v>150</v>
      </c>
      <c r="CL228" s="79">
        <v>0</v>
      </c>
      <c r="CM228" s="22" t="s">
        <v>1586</v>
      </c>
      <c r="CN228" s="9"/>
      <c r="CO228" s="9"/>
      <c r="CP228" s="73"/>
      <c r="CQ228" s="74"/>
      <c r="CR228" s="25" t="s">
        <v>340</v>
      </c>
      <c r="CS228" s="25"/>
      <c r="CT228" s="71" t="s">
        <v>340</v>
      </c>
      <c r="CU228" s="9">
        <v>0</v>
      </c>
      <c r="CV228" s="9"/>
      <c r="CW228" s="9">
        <v>3</v>
      </c>
      <c r="CX228" s="72"/>
      <c r="CY228" s="26" t="s">
        <v>1375</v>
      </c>
      <c r="CZ228" s="71"/>
      <c r="DA228" s="71"/>
      <c r="DB228" s="76"/>
      <c r="DC228" s="9"/>
      <c r="DD228" s="9"/>
      <c r="DE228" s="6">
        <v>2002</v>
      </c>
      <c r="DF228" s="5">
        <v>50</v>
      </c>
      <c r="DG228" s="5"/>
      <c r="DH228" s="5">
        <v>50</v>
      </c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>
        <v>50</v>
      </c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77">
        <v>5</v>
      </c>
      <c r="FE228" s="26"/>
      <c r="FF228" s="26"/>
      <c r="FG228" s="26"/>
      <c r="FH228" s="26"/>
      <c r="FI228" s="26"/>
      <c r="FJ228" s="26"/>
      <c r="FK228" s="26"/>
      <c r="FL228" s="26"/>
      <c r="FM228" s="26"/>
      <c r="FN228" s="26"/>
      <c r="FO228" s="26"/>
      <c r="FP228" s="26"/>
      <c r="FQ228" s="26"/>
      <c r="FR228" s="26"/>
      <c r="FS228" s="26"/>
      <c r="FT228" s="26"/>
      <c r="FU228" s="26"/>
      <c r="FV228" s="26"/>
      <c r="FW228" s="26"/>
      <c r="FX228" s="26"/>
      <c r="FY228" s="26"/>
      <c r="FZ228" s="26"/>
      <c r="GA228" s="26"/>
      <c r="GB228" s="26"/>
      <c r="GC228" s="26"/>
      <c r="GD228" s="26"/>
      <c r="GE228" s="26"/>
      <c r="GF228" s="26"/>
      <c r="GG228" s="26"/>
      <c r="GH228" s="26"/>
      <c r="GI228" s="26"/>
      <c r="GJ228" s="26"/>
      <c r="GK228" s="26"/>
      <c r="GL228" s="26"/>
      <c r="GM228" s="26"/>
      <c r="GN228" s="26"/>
      <c r="GO228" s="26"/>
      <c r="GP228" s="26"/>
      <c r="GQ228" s="26"/>
      <c r="GR228" s="26"/>
      <c r="GS228" s="26"/>
      <c r="GT228" s="26"/>
      <c r="GU228" s="26"/>
      <c r="GV228" s="26"/>
      <c r="GW228" s="26"/>
      <c r="GX228" s="26"/>
      <c r="GY228" s="26"/>
      <c r="GZ228" s="26"/>
      <c r="HA228" s="26"/>
      <c r="HB228" s="26"/>
      <c r="HC228" s="26"/>
      <c r="HD228" s="26"/>
      <c r="HE228" s="26"/>
      <c r="HF228" s="26"/>
      <c r="HG228" s="26"/>
      <c r="HH228" s="26"/>
      <c r="HI228" s="26"/>
      <c r="HJ228" s="26"/>
      <c r="HK228" s="26"/>
      <c r="HL228" s="26"/>
      <c r="HM228" s="26"/>
      <c r="HN228" s="26"/>
      <c r="HO228" s="26"/>
      <c r="HP228" s="26"/>
      <c r="HQ228" s="26"/>
      <c r="HR228" s="26"/>
      <c r="HS228" s="26"/>
      <c r="HT228" s="26"/>
      <c r="HU228" s="26"/>
      <c r="HV228" s="26"/>
      <c r="HW228" s="26"/>
      <c r="HX228" s="26"/>
      <c r="HY228" s="26"/>
      <c r="HZ228" s="26"/>
      <c r="IA228" s="26"/>
      <c r="IB228" s="26"/>
      <c r="IC228" s="26"/>
      <c r="ID228" s="26"/>
      <c r="IE228" s="26"/>
      <c r="IF228" s="26"/>
      <c r="IG228" s="26"/>
      <c r="IH228" s="26"/>
      <c r="II228" s="26"/>
      <c r="IJ228" s="26"/>
      <c r="IK228" s="26"/>
      <c r="IL228" s="26"/>
      <c r="IM228" s="26"/>
      <c r="IN228" s="26"/>
      <c r="IO228" s="26"/>
      <c r="IP228" s="26"/>
      <c r="IQ228" s="26"/>
      <c r="IR228" s="26"/>
    </row>
    <row r="229" spans="1:252" ht="25.5">
      <c r="A229" s="23" t="s">
        <v>723</v>
      </c>
      <c r="B229" s="9" t="s">
        <v>363</v>
      </c>
      <c r="C229" s="9" t="s">
        <v>1832</v>
      </c>
      <c r="D229" s="9" t="s">
        <v>1833</v>
      </c>
      <c r="E229" s="63" t="s">
        <v>1834</v>
      </c>
      <c r="F229" s="63" t="s">
        <v>854</v>
      </c>
      <c r="G229" s="64">
        <v>502808</v>
      </c>
      <c r="H229" s="64">
        <v>593812</v>
      </c>
      <c r="I229" s="65" t="s">
        <v>711</v>
      </c>
      <c r="J229" s="65"/>
      <c r="K229" s="65"/>
      <c r="L229" s="6"/>
      <c r="M229" s="9" t="s">
        <v>344</v>
      </c>
      <c r="N229" s="66"/>
      <c r="O229" s="40"/>
      <c r="P229" s="40">
        <v>3272</v>
      </c>
      <c r="Q229" s="67"/>
      <c r="R229" s="67"/>
      <c r="S229" s="67"/>
      <c r="T229" s="65" t="s">
        <v>340</v>
      </c>
      <c r="U229" s="65"/>
      <c r="V229" s="68"/>
      <c r="W229" s="65"/>
      <c r="X229" s="65"/>
      <c r="Y229" s="65"/>
      <c r="Z229" s="68" t="s">
        <v>340</v>
      </c>
      <c r="AA229" s="69">
        <v>1</v>
      </c>
      <c r="AB229" s="69">
        <v>84.08900083963057</v>
      </c>
      <c r="AC229" s="9">
        <v>2</v>
      </c>
      <c r="AD229" s="69">
        <v>9.445843828715367</v>
      </c>
      <c r="AE229" s="79"/>
      <c r="AF229" s="79"/>
      <c r="AG229" s="79" t="s">
        <v>340</v>
      </c>
      <c r="AH229" s="79"/>
      <c r="AI229" s="20"/>
      <c r="AJ229" s="20"/>
      <c r="AK229" s="20"/>
      <c r="AL229" s="20" t="s">
        <v>1502</v>
      </c>
      <c r="AM229" s="9" t="s">
        <v>340</v>
      </c>
      <c r="AN229" s="9">
        <v>0</v>
      </c>
      <c r="AO229" s="9" t="s">
        <v>340</v>
      </c>
      <c r="AP229" s="9">
        <v>0</v>
      </c>
      <c r="AQ229" s="9">
        <v>0</v>
      </c>
      <c r="AR229" s="80" t="s">
        <v>340</v>
      </c>
      <c r="AS229" s="80" t="s">
        <v>340</v>
      </c>
      <c r="AT229" s="80">
        <v>0</v>
      </c>
      <c r="AU229" s="80" t="s">
        <v>340</v>
      </c>
      <c r="AV229" s="80" t="s">
        <v>340</v>
      </c>
      <c r="AW229" s="80" t="s">
        <v>340</v>
      </c>
      <c r="AX229" s="80" t="s">
        <v>340</v>
      </c>
      <c r="AY229" s="70">
        <v>84.08900083963057</v>
      </c>
      <c r="AZ229" s="70">
        <v>6.465155331654072</v>
      </c>
      <c r="BA229" s="70">
        <v>0</v>
      </c>
      <c r="BB229" s="70">
        <v>6.339210747271201</v>
      </c>
      <c r="BC229" s="70">
        <v>2.476910159529807</v>
      </c>
      <c r="BD229" s="70">
        <v>0.54575986565911</v>
      </c>
      <c r="BE229" s="70">
        <v>0.08396305625524769</v>
      </c>
      <c r="BF229" s="71" t="s">
        <v>340</v>
      </c>
      <c r="BG229" s="71" t="s">
        <v>340</v>
      </c>
      <c r="BH229" s="71" t="s">
        <v>340</v>
      </c>
      <c r="BI229" s="71" t="s">
        <v>340</v>
      </c>
      <c r="BJ229" s="71"/>
      <c r="BK229" s="71" t="s">
        <v>340</v>
      </c>
      <c r="BL229" s="9">
        <v>6</v>
      </c>
      <c r="BM229" s="9"/>
      <c r="BO229" s="20" t="s">
        <v>1502</v>
      </c>
      <c r="BP229" s="9"/>
      <c r="BQ229" s="9">
        <v>6</v>
      </c>
      <c r="BR229" s="9">
        <v>6</v>
      </c>
      <c r="BS229" s="9">
        <v>0</v>
      </c>
      <c r="BT229" s="9">
        <v>0</v>
      </c>
      <c r="BU229" s="9">
        <v>0</v>
      </c>
      <c r="BV229" s="9">
        <v>0</v>
      </c>
      <c r="BW229" s="9">
        <v>2</v>
      </c>
      <c r="BX229" s="9">
        <v>3</v>
      </c>
      <c r="BY229" s="9" t="s">
        <v>1807</v>
      </c>
      <c r="BZ229" s="9">
        <v>6</v>
      </c>
      <c r="CA229" s="9">
        <v>7</v>
      </c>
      <c r="CB229" s="9">
        <v>36</v>
      </c>
      <c r="CC229" s="9">
        <v>0</v>
      </c>
      <c r="CD229" s="9">
        <v>0</v>
      </c>
      <c r="CE229" s="9">
        <v>1</v>
      </c>
      <c r="CF229" s="9" t="s">
        <v>340</v>
      </c>
      <c r="CG229" s="9">
        <v>0</v>
      </c>
      <c r="CH229" s="9">
        <v>0</v>
      </c>
      <c r="CI229" s="9">
        <v>0</v>
      </c>
      <c r="CJ229" s="72">
        <v>4500</v>
      </c>
      <c r="CK229" s="72">
        <v>150</v>
      </c>
      <c r="CL229" s="24" t="s">
        <v>750</v>
      </c>
      <c r="CM229" s="22" t="s">
        <v>1586</v>
      </c>
      <c r="CN229" s="9"/>
      <c r="CO229" s="9" t="s">
        <v>340</v>
      </c>
      <c r="CP229" s="81"/>
      <c r="CQ229" s="74" t="s">
        <v>340</v>
      </c>
      <c r="CR229" s="25"/>
      <c r="CS229" s="25"/>
      <c r="CT229" s="71"/>
      <c r="CU229" s="9" t="s">
        <v>348</v>
      </c>
      <c r="CV229" s="9">
        <v>1</v>
      </c>
      <c r="CW229" s="9">
        <v>3</v>
      </c>
      <c r="CX229" s="72" t="s">
        <v>750</v>
      </c>
      <c r="CY229" s="2" t="s">
        <v>1366</v>
      </c>
      <c r="CZ229" s="71"/>
      <c r="DA229" s="71"/>
      <c r="DB229" s="76"/>
      <c r="DC229" s="9"/>
      <c r="DD229" s="9" t="s">
        <v>340</v>
      </c>
      <c r="DE229" s="6"/>
      <c r="DF229" s="5"/>
      <c r="DG229" s="5"/>
      <c r="DH229" s="5"/>
      <c r="DI229" s="5" t="s">
        <v>340</v>
      </c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77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</row>
    <row r="230" spans="1:252" ht="25.5">
      <c r="A230" s="23" t="s">
        <v>676</v>
      </c>
      <c r="B230" s="9" t="s">
        <v>363</v>
      </c>
      <c r="C230" s="9" t="s">
        <v>1970</v>
      </c>
      <c r="D230" s="9" t="s">
        <v>1971</v>
      </c>
      <c r="E230" s="63" t="s">
        <v>1072</v>
      </c>
      <c r="F230" s="63" t="s">
        <v>1072</v>
      </c>
      <c r="G230" s="64">
        <v>494619</v>
      </c>
      <c r="H230" s="64">
        <v>743141</v>
      </c>
      <c r="I230" s="65" t="s">
        <v>497</v>
      </c>
      <c r="J230" s="65"/>
      <c r="K230" s="65"/>
      <c r="L230" s="60"/>
      <c r="M230" s="9" t="s">
        <v>348</v>
      </c>
      <c r="N230" s="66"/>
      <c r="O230" s="40">
        <v>4</v>
      </c>
      <c r="P230" s="40">
        <v>4220</v>
      </c>
      <c r="Q230" s="67"/>
      <c r="R230" s="67"/>
      <c r="S230" s="67"/>
      <c r="T230" s="65"/>
      <c r="U230" s="65" t="s">
        <v>340</v>
      </c>
      <c r="V230" s="68"/>
      <c r="W230" s="65"/>
      <c r="X230" s="65"/>
      <c r="Y230" s="65"/>
      <c r="Z230" s="68" t="s">
        <v>340</v>
      </c>
      <c r="AA230" s="69">
        <v>1</v>
      </c>
      <c r="AB230" s="69">
        <v>64.19239904988123</v>
      </c>
      <c r="AC230" s="9">
        <v>3</v>
      </c>
      <c r="AD230" s="69">
        <v>20.961995249406176</v>
      </c>
      <c r="AE230" s="79"/>
      <c r="AF230" s="79"/>
      <c r="AG230" s="79" t="s">
        <v>340</v>
      </c>
      <c r="AH230" s="79" t="s">
        <v>340</v>
      </c>
      <c r="AI230" s="20"/>
      <c r="AJ230" s="20"/>
      <c r="AK230" s="20"/>
      <c r="AL230" s="20" t="s">
        <v>1502</v>
      </c>
      <c r="AM230" s="9">
        <v>0</v>
      </c>
      <c r="AN230" s="9" t="s">
        <v>340</v>
      </c>
      <c r="AO230" s="9" t="s">
        <v>340</v>
      </c>
      <c r="AP230" s="9">
        <v>0</v>
      </c>
      <c r="AQ230" s="9">
        <v>0</v>
      </c>
      <c r="AR230" s="80" t="s">
        <v>340</v>
      </c>
      <c r="AS230" s="80" t="s">
        <v>340</v>
      </c>
      <c r="AT230" s="80">
        <v>0</v>
      </c>
      <c r="AU230" s="80" t="s">
        <v>340</v>
      </c>
      <c r="AV230" s="80" t="s">
        <v>340</v>
      </c>
      <c r="AW230" s="80" t="s">
        <v>340</v>
      </c>
      <c r="AX230" s="80" t="s">
        <v>340</v>
      </c>
      <c r="AY230" s="70">
        <v>64.19239904988123</v>
      </c>
      <c r="AZ230" s="70">
        <v>14.84560570071259</v>
      </c>
      <c r="BA230" s="70">
        <v>0</v>
      </c>
      <c r="BB230" s="70">
        <v>4.275534441805226</v>
      </c>
      <c r="BC230" s="70">
        <v>9.382422802850355</v>
      </c>
      <c r="BD230" s="70">
        <v>6.858669833729217</v>
      </c>
      <c r="BE230" s="70">
        <v>0.44536817102137766</v>
      </c>
      <c r="BF230" s="71" t="s">
        <v>340</v>
      </c>
      <c r="BG230" s="71" t="s">
        <v>340</v>
      </c>
      <c r="BH230" s="71" t="s">
        <v>340</v>
      </c>
      <c r="BI230" s="71" t="s">
        <v>340</v>
      </c>
      <c r="BJ230" s="71"/>
      <c r="BK230" s="71" t="s">
        <v>340</v>
      </c>
      <c r="BL230" s="9"/>
      <c r="BM230" s="9" t="s">
        <v>340</v>
      </c>
      <c r="BN230" s="3" t="s">
        <v>1186</v>
      </c>
      <c r="BO230" s="20" t="s">
        <v>1501</v>
      </c>
      <c r="BP230" s="9" t="s">
        <v>340</v>
      </c>
      <c r="BQ230" s="9" t="s">
        <v>708</v>
      </c>
      <c r="BR230" s="9">
        <v>0</v>
      </c>
      <c r="BS230" s="9">
        <v>2</v>
      </c>
      <c r="BT230" s="9">
        <v>0</v>
      </c>
      <c r="BU230" s="9">
        <v>0</v>
      </c>
      <c r="BV230" s="9">
        <v>0</v>
      </c>
      <c r="BW230" s="9">
        <v>0</v>
      </c>
      <c r="BX230" s="9">
        <v>15</v>
      </c>
      <c r="BY230" s="9">
        <v>16</v>
      </c>
      <c r="BZ230" s="9">
        <v>7</v>
      </c>
      <c r="CA230" s="9">
        <v>4</v>
      </c>
      <c r="CB230" s="9">
        <v>17</v>
      </c>
      <c r="CC230" s="9" t="s">
        <v>340</v>
      </c>
      <c r="CD230" s="9" t="s">
        <v>340</v>
      </c>
      <c r="CE230" s="9">
        <v>1</v>
      </c>
      <c r="CF230" s="9" t="s">
        <v>340</v>
      </c>
      <c r="CG230" s="9">
        <v>0</v>
      </c>
      <c r="CH230" s="9">
        <v>0</v>
      </c>
      <c r="CI230" s="9">
        <v>0</v>
      </c>
      <c r="CJ230" s="72">
        <v>6496</v>
      </c>
      <c r="CK230" s="72">
        <v>150</v>
      </c>
      <c r="CL230" s="79" t="s">
        <v>751</v>
      </c>
      <c r="CM230" s="22" t="s">
        <v>1574</v>
      </c>
      <c r="CN230" s="9"/>
      <c r="CO230" s="9"/>
      <c r="CP230" s="73"/>
      <c r="CQ230" s="74" t="s">
        <v>340</v>
      </c>
      <c r="CR230" s="25"/>
      <c r="CS230" s="25"/>
      <c r="CT230" s="71"/>
      <c r="CU230" s="9" t="s">
        <v>348</v>
      </c>
      <c r="CV230" s="9">
        <v>1</v>
      </c>
      <c r="CW230" s="9">
        <v>4</v>
      </c>
      <c r="CX230" s="72" t="s">
        <v>751</v>
      </c>
      <c r="CY230" s="26" t="s">
        <v>829</v>
      </c>
      <c r="CZ230" s="71" t="s">
        <v>340</v>
      </c>
      <c r="DA230" s="71" t="s">
        <v>340</v>
      </c>
      <c r="DB230" s="76"/>
      <c r="DC230" s="9"/>
      <c r="DD230" s="9" t="s">
        <v>340</v>
      </c>
      <c r="DE230" s="6"/>
      <c r="DF230" s="5"/>
      <c r="DG230" s="5"/>
      <c r="DH230" s="5"/>
      <c r="DI230" s="5" t="s">
        <v>340</v>
      </c>
      <c r="DJ230" s="5"/>
      <c r="DK230" s="5"/>
      <c r="DL230" s="5"/>
      <c r="DM230" s="5"/>
      <c r="DN230" s="5"/>
      <c r="DO230" s="5"/>
      <c r="DP230" s="5"/>
      <c r="DQ230" s="5"/>
      <c r="DR230" s="5"/>
      <c r="DS230" s="5">
        <v>950</v>
      </c>
      <c r="DT230" s="5">
        <v>950</v>
      </c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>
        <v>950</v>
      </c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77">
        <v>95</v>
      </c>
      <c r="FE230" s="26"/>
      <c r="FF230" s="26"/>
      <c r="FG230" s="26"/>
      <c r="FH230" s="26"/>
      <c r="FI230" s="26"/>
      <c r="FJ230" s="26"/>
      <c r="FK230" s="26"/>
      <c r="FL230" s="26"/>
      <c r="FM230" s="26"/>
      <c r="FN230" s="26"/>
      <c r="FO230" s="26"/>
      <c r="FP230" s="26"/>
      <c r="FQ230" s="26"/>
      <c r="FR230" s="26"/>
      <c r="FS230" s="26"/>
      <c r="FT230" s="26"/>
      <c r="FU230" s="26"/>
      <c r="FV230" s="26"/>
      <c r="FW230" s="26"/>
      <c r="FX230" s="26"/>
      <c r="FY230" s="26"/>
      <c r="FZ230" s="26"/>
      <c r="GA230" s="26"/>
      <c r="GB230" s="26"/>
      <c r="GC230" s="26"/>
      <c r="GD230" s="26"/>
      <c r="GE230" s="26"/>
      <c r="GF230" s="26"/>
      <c r="GG230" s="26"/>
      <c r="GH230" s="26"/>
      <c r="GI230" s="26"/>
      <c r="GJ230" s="26"/>
      <c r="GK230" s="26"/>
      <c r="GL230" s="26"/>
      <c r="GM230" s="26"/>
      <c r="GN230" s="26"/>
      <c r="GO230" s="26"/>
      <c r="GP230" s="26"/>
      <c r="GQ230" s="26"/>
      <c r="GR230" s="26"/>
      <c r="GS230" s="26"/>
      <c r="GT230" s="26"/>
      <c r="GU230" s="26"/>
      <c r="GV230" s="26"/>
      <c r="GW230" s="26"/>
      <c r="GX230" s="26"/>
      <c r="GY230" s="26"/>
      <c r="GZ230" s="26"/>
      <c r="HA230" s="26"/>
      <c r="HB230" s="26"/>
      <c r="HC230" s="26"/>
      <c r="HD230" s="26"/>
      <c r="HE230" s="26"/>
      <c r="HF230" s="26"/>
      <c r="HG230" s="26"/>
      <c r="HH230" s="26"/>
      <c r="HI230" s="26"/>
      <c r="HJ230" s="26"/>
      <c r="HK230" s="26"/>
      <c r="HL230" s="26"/>
      <c r="HM230" s="26"/>
      <c r="HN230" s="26"/>
      <c r="HO230" s="26"/>
      <c r="HP230" s="26"/>
      <c r="HQ230" s="26"/>
      <c r="HR230" s="26"/>
      <c r="HS230" s="26"/>
      <c r="HT230" s="26"/>
      <c r="HU230" s="26"/>
      <c r="HV230" s="26"/>
      <c r="HW230" s="26"/>
      <c r="HX230" s="26"/>
      <c r="HY230" s="26"/>
      <c r="HZ230" s="26"/>
      <c r="IA230" s="26"/>
      <c r="IB230" s="26"/>
      <c r="IC230" s="26"/>
      <c r="ID230" s="26"/>
      <c r="IE230" s="26"/>
      <c r="IF230" s="26"/>
      <c r="IG230" s="26"/>
      <c r="IH230" s="26"/>
      <c r="II230" s="26"/>
      <c r="IJ230" s="26"/>
      <c r="IK230" s="26"/>
      <c r="IL230" s="26"/>
      <c r="IM230" s="26"/>
      <c r="IN230" s="26"/>
      <c r="IO230" s="26"/>
      <c r="IP230" s="26"/>
      <c r="IQ230" s="26"/>
      <c r="IR230" s="26"/>
    </row>
    <row r="231" spans="1:252" ht="25.5">
      <c r="A231" s="23" t="s">
        <v>674</v>
      </c>
      <c r="B231" s="9" t="s">
        <v>363</v>
      </c>
      <c r="C231" s="9" t="s">
        <v>63</v>
      </c>
      <c r="D231" s="9" t="s">
        <v>64</v>
      </c>
      <c r="E231" s="63" t="s">
        <v>65</v>
      </c>
      <c r="F231" s="63" t="s">
        <v>1074</v>
      </c>
      <c r="G231" s="64">
        <v>534820</v>
      </c>
      <c r="H231" s="64">
        <v>785501</v>
      </c>
      <c r="I231" s="65" t="s">
        <v>497</v>
      </c>
      <c r="J231" s="65"/>
      <c r="K231" s="65"/>
      <c r="L231" s="6"/>
      <c r="M231" s="9" t="s">
        <v>344</v>
      </c>
      <c r="N231" s="66"/>
      <c r="O231" s="40"/>
      <c r="P231" s="40">
        <v>4</v>
      </c>
      <c r="Q231" s="67"/>
      <c r="R231" s="67"/>
      <c r="S231" s="67"/>
      <c r="T231" s="9" t="s">
        <v>340</v>
      </c>
      <c r="U231" s="9"/>
      <c r="V231" s="68"/>
      <c r="W231" s="65"/>
      <c r="X231" s="65"/>
      <c r="Y231" s="65"/>
      <c r="Z231" s="68" t="s">
        <v>340</v>
      </c>
      <c r="AA231" s="69">
        <v>1</v>
      </c>
      <c r="AB231" s="69">
        <v>100</v>
      </c>
      <c r="AC231" s="9">
        <v>1</v>
      </c>
      <c r="AD231" s="69"/>
      <c r="AE231" s="25"/>
      <c r="AF231" s="74"/>
      <c r="AG231" s="74" t="s">
        <v>340</v>
      </c>
      <c r="AH231" s="74"/>
      <c r="AI231" s="20"/>
      <c r="AJ231" s="20"/>
      <c r="AK231" s="20"/>
      <c r="AL231" s="20"/>
      <c r="AM231" s="9" t="s">
        <v>340</v>
      </c>
      <c r="AN231" s="9">
        <v>0</v>
      </c>
      <c r="AO231" s="9" t="s">
        <v>340</v>
      </c>
      <c r="AP231" s="9">
        <v>0</v>
      </c>
      <c r="AQ231" s="9">
        <v>0</v>
      </c>
      <c r="AR231" s="80" t="s">
        <v>340</v>
      </c>
      <c r="AS231" s="80">
        <v>0</v>
      </c>
      <c r="AT231" s="80">
        <v>0</v>
      </c>
      <c r="AU231" s="80">
        <v>0</v>
      </c>
      <c r="AV231" s="80">
        <v>0</v>
      </c>
      <c r="AW231" s="80">
        <v>0</v>
      </c>
      <c r="AX231" s="80">
        <v>0</v>
      </c>
      <c r="AY231" s="70">
        <v>100</v>
      </c>
      <c r="AZ231" s="70">
        <v>0</v>
      </c>
      <c r="BA231" s="70">
        <v>0</v>
      </c>
      <c r="BB231" s="70">
        <v>0</v>
      </c>
      <c r="BC231" s="70">
        <v>0</v>
      </c>
      <c r="BD231" s="70">
        <v>0</v>
      </c>
      <c r="BE231" s="70">
        <v>0</v>
      </c>
      <c r="BF231" s="71"/>
      <c r="BG231" s="71"/>
      <c r="BH231" s="71"/>
      <c r="BI231" s="71"/>
      <c r="BJ231" s="71"/>
      <c r="BK231" s="71" t="s">
        <v>340</v>
      </c>
      <c r="BL231" s="84">
        <v>4</v>
      </c>
      <c r="BM231" s="9" t="s">
        <v>340</v>
      </c>
      <c r="BN231" s="3" t="s">
        <v>1188</v>
      </c>
      <c r="BO231" s="20" t="s">
        <v>1501</v>
      </c>
      <c r="BP231" s="9" t="s">
        <v>340</v>
      </c>
      <c r="BQ231" s="9" t="s">
        <v>1633</v>
      </c>
      <c r="BR231" s="9">
        <v>4</v>
      </c>
      <c r="BS231" s="9">
        <v>0</v>
      </c>
      <c r="BT231" s="9">
        <v>0</v>
      </c>
      <c r="BU231" s="9">
        <v>0</v>
      </c>
      <c r="BV231" s="9">
        <v>0</v>
      </c>
      <c r="BW231" s="9">
        <v>2</v>
      </c>
      <c r="BX231" s="9" t="s">
        <v>1807</v>
      </c>
      <c r="BY231" s="9" t="s">
        <v>1513</v>
      </c>
      <c r="BZ231" s="9">
        <v>9</v>
      </c>
      <c r="CA231" s="9">
        <v>24</v>
      </c>
      <c r="CB231" s="9">
        <v>15</v>
      </c>
      <c r="CC231" s="9">
        <v>0</v>
      </c>
      <c r="CD231" s="9" t="s">
        <v>340</v>
      </c>
      <c r="CE231" s="9">
        <v>1</v>
      </c>
      <c r="CF231" s="9">
        <v>0</v>
      </c>
      <c r="CG231" s="9" t="s">
        <v>340</v>
      </c>
      <c r="CH231" s="9">
        <v>0</v>
      </c>
      <c r="CI231" s="9">
        <v>0</v>
      </c>
      <c r="CJ231" s="72">
        <v>3792</v>
      </c>
      <c r="CK231" s="72">
        <v>100</v>
      </c>
      <c r="CL231" s="24" t="s">
        <v>752</v>
      </c>
      <c r="CM231" s="21" t="s">
        <v>1579</v>
      </c>
      <c r="CN231" s="9"/>
      <c r="CO231" s="9"/>
      <c r="CP231" s="73"/>
      <c r="CQ231" s="74" t="s">
        <v>340</v>
      </c>
      <c r="CR231" s="25"/>
      <c r="CS231" s="25"/>
      <c r="CT231" s="71"/>
      <c r="CU231" s="9" t="s">
        <v>348</v>
      </c>
      <c r="CV231" s="9">
        <v>1</v>
      </c>
      <c r="CW231" s="9">
        <v>3</v>
      </c>
      <c r="CX231" s="75" t="s">
        <v>752</v>
      </c>
      <c r="CY231" s="26" t="s">
        <v>1380</v>
      </c>
      <c r="CZ231" s="71"/>
      <c r="DA231" s="71"/>
      <c r="DB231" s="76"/>
      <c r="DC231" s="9"/>
      <c r="DD231" s="9" t="s">
        <v>340</v>
      </c>
      <c r="DE231" s="6"/>
      <c r="DF231" s="5"/>
      <c r="DG231" s="5"/>
      <c r="DH231" s="5"/>
      <c r="DI231" s="5" t="s">
        <v>340</v>
      </c>
      <c r="DJ231" s="5"/>
      <c r="DK231" s="5"/>
      <c r="DL231" s="5">
        <v>1649</v>
      </c>
      <c r="DM231" s="5">
        <v>341.7</v>
      </c>
      <c r="DN231" s="5">
        <v>454.2</v>
      </c>
      <c r="DO231" s="5"/>
      <c r="DP231" s="5"/>
      <c r="DQ231" s="5"/>
      <c r="DR231" s="5">
        <v>340.7</v>
      </c>
      <c r="DS231" s="5">
        <v>400</v>
      </c>
      <c r="DT231" s="5">
        <v>3185.6</v>
      </c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>
        <v>3185.6</v>
      </c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77">
        <v>3185.6</v>
      </c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</row>
    <row r="232" spans="1:252" ht="12.75">
      <c r="A232" s="23" t="s">
        <v>721</v>
      </c>
      <c r="B232" s="9" t="s">
        <v>363</v>
      </c>
      <c r="C232" s="9" t="s">
        <v>1835</v>
      </c>
      <c r="D232" s="9" t="s">
        <v>1836</v>
      </c>
      <c r="E232" s="63" t="s">
        <v>1837</v>
      </c>
      <c r="F232" s="63" t="s">
        <v>854</v>
      </c>
      <c r="G232" s="64">
        <v>521335</v>
      </c>
      <c r="H232" s="64">
        <v>783121</v>
      </c>
      <c r="I232" s="65" t="s">
        <v>711</v>
      </c>
      <c r="J232" s="65"/>
      <c r="K232" s="65"/>
      <c r="L232" s="6"/>
      <c r="M232" s="9" t="s">
        <v>344</v>
      </c>
      <c r="N232" s="66"/>
      <c r="O232" s="40"/>
      <c r="P232" s="40">
        <v>1219</v>
      </c>
      <c r="Q232" s="67"/>
      <c r="R232" s="67"/>
      <c r="S232" s="67"/>
      <c r="T232" s="65" t="s">
        <v>340</v>
      </c>
      <c r="U232" s="65"/>
      <c r="V232" s="68"/>
      <c r="W232" s="65"/>
      <c r="X232" s="65"/>
      <c r="Y232" s="65"/>
      <c r="Z232" s="68" t="s">
        <v>340</v>
      </c>
      <c r="AA232" s="69">
        <v>1</v>
      </c>
      <c r="AB232" s="69">
        <v>92.21209610604805</v>
      </c>
      <c r="AC232" s="9">
        <v>1</v>
      </c>
      <c r="AD232" s="69">
        <v>2.4026512013256007</v>
      </c>
      <c r="AE232" s="79"/>
      <c r="AF232" s="79"/>
      <c r="AG232" s="79"/>
      <c r="AH232" s="79"/>
      <c r="AI232" s="20" t="s">
        <v>1501</v>
      </c>
      <c r="AJ232" s="20"/>
      <c r="AK232" s="20"/>
      <c r="AL232" s="20"/>
      <c r="AM232" s="9" t="s">
        <v>340</v>
      </c>
      <c r="AN232" s="9">
        <v>0</v>
      </c>
      <c r="AO232" s="9" t="s">
        <v>340</v>
      </c>
      <c r="AP232" s="9">
        <v>0</v>
      </c>
      <c r="AQ232" s="9">
        <v>0</v>
      </c>
      <c r="AR232" s="80" t="s">
        <v>340</v>
      </c>
      <c r="AS232" s="80" t="s">
        <v>340</v>
      </c>
      <c r="AT232" s="80">
        <v>0</v>
      </c>
      <c r="AU232" s="80" t="s">
        <v>340</v>
      </c>
      <c r="AV232" s="80" t="s">
        <v>340</v>
      </c>
      <c r="AW232" s="80" t="s">
        <v>340</v>
      </c>
      <c r="AX232" s="80" t="s">
        <v>340</v>
      </c>
      <c r="AY232" s="70">
        <v>92.21209610604805</v>
      </c>
      <c r="AZ232" s="70">
        <v>5.385252692626347</v>
      </c>
      <c r="BA232" s="70">
        <v>0</v>
      </c>
      <c r="BB232" s="70">
        <v>0.4971002485501243</v>
      </c>
      <c r="BC232" s="70">
        <v>1.4084507042253522</v>
      </c>
      <c r="BD232" s="70">
        <v>0.33140016570008285</v>
      </c>
      <c r="BE232" s="70">
        <v>0.16570008285004142</v>
      </c>
      <c r="BF232" s="71" t="s">
        <v>340</v>
      </c>
      <c r="BG232" s="71" t="s">
        <v>340</v>
      </c>
      <c r="BH232" s="71" t="s">
        <v>340</v>
      </c>
      <c r="BI232" s="71" t="s">
        <v>340</v>
      </c>
      <c r="BJ232" s="71"/>
      <c r="BK232" s="71" t="s">
        <v>340</v>
      </c>
      <c r="BL232" s="9">
        <v>4</v>
      </c>
      <c r="BM232" s="9" t="s">
        <v>340</v>
      </c>
      <c r="BN232" s="3" t="s">
        <v>1207</v>
      </c>
      <c r="BO232" s="20" t="s">
        <v>1501</v>
      </c>
      <c r="BP232" s="9" t="s">
        <v>340</v>
      </c>
      <c r="BQ232" s="9" t="s">
        <v>1605</v>
      </c>
      <c r="BR232" s="9">
        <v>4</v>
      </c>
      <c r="BS232" s="9">
        <v>1</v>
      </c>
      <c r="BT232" s="9">
        <v>0</v>
      </c>
      <c r="BU232" s="9">
        <v>0</v>
      </c>
      <c r="BV232" s="9">
        <v>0</v>
      </c>
      <c r="BW232" s="9">
        <v>2</v>
      </c>
      <c r="BX232" s="9" t="s">
        <v>1605</v>
      </c>
      <c r="BY232" s="9">
        <v>6</v>
      </c>
      <c r="BZ232" s="9">
        <v>14</v>
      </c>
      <c r="CA232" s="9">
        <v>14</v>
      </c>
      <c r="CB232" s="9">
        <v>17</v>
      </c>
      <c r="CC232" s="9">
        <v>0</v>
      </c>
      <c r="CD232" s="9" t="s">
        <v>340</v>
      </c>
      <c r="CE232" s="9">
        <v>1</v>
      </c>
      <c r="CF232" s="9">
        <v>0</v>
      </c>
      <c r="CG232" s="9" t="s">
        <v>340</v>
      </c>
      <c r="CH232" s="9">
        <v>0</v>
      </c>
      <c r="CI232" s="9">
        <v>0</v>
      </c>
      <c r="CJ232" s="72">
        <v>3510</v>
      </c>
      <c r="CK232" s="72">
        <v>100</v>
      </c>
      <c r="CL232" s="79" t="s">
        <v>765</v>
      </c>
      <c r="CM232" s="22" t="s">
        <v>1685</v>
      </c>
      <c r="CN232" s="9"/>
      <c r="CO232" s="9" t="s">
        <v>340</v>
      </c>
      <c r="CP232" s="73"/>
      <c r="CQ232" s="74" t="s">
        <v>340</v>
      </c>
      <c r="CR232" s="25"/>
      <c r="CS232" s="25"/>
      <c r="CT232" s="71"/>
      <c r="CU232" s="9" t="s">
        <v>348</v>
      </c>
      <c r="CV232" s="9">
        <v>1</v>
      </c>
      <c r="CW232" s="9">
        <v>3</v>
      </c>
      <c r="CX232" s="72" t="s">
        <v>765</v>
      </c>
      <c r="CY232" s="26" t="s">
        <v>793</v>
      </c>
      <c r="CZ232" s="71"/>
      <c r="DA232" s="71"/>
      <c r="DB232" s="76"/>
      <c r="DC232" s="9"/>
      <c r="DD232" s="9" t="s">
        <v>340</v>
      </c>
      <c r="DE232" s="6"/>
      <c r="DF232" s="5"/>
      <c r="DG232" s="5"/>
      <c r="DH232" s="5"/>
      <c r="DI232" s="5" t="s">
        <v>340</v>
      </c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77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</row>
    <row r="233" spans="1:252" ht="12.75">
      <c r="A233" s="23" t="s">
        <v>484</v>
      </c>
      <c r="B233" s="9" t="s">
        <v>363</v>
      </c>
      <c r="C233" s="9" t="s">
        <v>1779</v>
      </c>
      <c r="D233" s="9" t="s">
        <v>1780</v>
      </c>
      <c r="E233" s="63" t="s">
        <v>1002</v>
      </c>
      <c r="F233" s="63" t="s">
        <v>1002</v>
      </c>
      <c r="G233" s="64">
        <v>484446</v>
      </c>
      <c r="H233" s="64">
        <v>690550</v>
      </c>
      <c r="I233" s="65" t="s">
        <v>348</v>
      </c>
      <c r="J233" s="65"/>
      <c r="K233" s="65"/>
      <c r="L233" s="60">
        <v>2001</v>
      </c>
      <c r="M233" s="9" t="s">
        <v>348</v>
      </c>
      <c r="N233" s="66"/>
      <c r="O233" s="40"/>
      <c r="P233" s="40">
        <f>65+57</f>
        <v>122</v>
      </c>
      <c r="Q233" s="67"/>
      <c r="R233" s="67"/>
      <c r="S233" s="67"/>
      <c r="T233" s="9"/>
      <c r="U233" s="9"/>
      <c r="V233" s="68"/>
      <c r="W233" s="65"/>
      <c r="X233" s="65"/>
      <c r="Y233" s="65"/>
      <c r="Z233" s="68" t="s">
        <v>340</v>
      </c>
      <c r="AA233" s="69">
        <v>2</v>
      </c>
      <c r="AB233" s="69">
        <v>49.122807017543856</v>
      </c>
      <c r="AC233" s="9">
        <v>1</v>
      </c>
      <c r="AD233" s="69">
        <v>43.859649122807014</v>
      </c>
      <c r="AE233" s="24"/>
      <c r="AF233" s="83"/>
      <c r="AG233" s="74"/>
      <c r="AH233" s="74"/>
      <c r="AI233" s="20"/>
      <c r="AJ233" s="20"/>
      <c r="AK233" s="20"/>
      <c r="AL233" s="20"/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80" t="s">
        <v>340</v>
      </c>
      <c r="AS233" s="80" t="s">
        <v>340</v>
      </c>
      <c r="AT233" s="80">
        <v>0</v>
      </c>
      <c r="AU233" s="80" t="s">
        <v>340</v>
      </c>
      <c r="AV233" s="80" t="s">
        <v>340</v>
      </c>
      <c r="AW233" s="80" t="s">
        <v>340</v>
      </c>
      <c r="AX233" s="80">
        <v>0</v>
      </c>
      <c r="AY233" s="70">
        <v>7.017543859649122</v>
      </c>
      <c r="AZ233" s="70">
        <v>49.122807017543856</v>
      </c>
      <c r="BA233" s="70">
        <v>0</v>
      </c>
      <c r="BB233" s="70">
        <v>10.526315789473683</v>
      </c>
      <c r="BC233" s="70">
        <v>29.82456140350877</v>
      </c>
      <c r="BD233" s="70">
        <v>3.508771929824561</v>
      </c>
      <c r="BE233" s="70">
        <v>0</v>
      </c>
      <c r="BF233" s="71" t="s">
        <v>340</v>
      </c>
      <c r="BG233" s="71" t="s">
        <v>340</v>
      </c>
      <c r="BH233" s="71" t="s">
        <v>340</v>
      </c>
      <c r="BI233" s="71"/>
      <c r="BJ233" s="71"/>
      <c r="BK233" s="71" t="s">
        <v>340</v>
      </c>
      <c r="BL233" s="84">
        <v>4</v>
      </c>
      <c r="BM233" s="9" t="s">
        <v>340</v>
      </c>
      <c r="BN233" s="3" t="s">
        <v>1199</v>
      </c>
      <c r="BO233" s="20" t="s">
        <v>1502</v>
      </c>
      <c r="BP233" s="9" t="s">
        <v>340</v>
      </c>
      <c r="BQ233" s="9">
        <v>8</v>
      </c>
      <c r="BR233" s="9">
        <v>4</v>
      </c>
      <c r="BS233" s="9">
        <v>3</v>
      </c>
      <c r="BT233" s="9">
        <v>0</v>
      </c>
      <c r="BU233" s="9">
        <v>5</v>
      </c>
      <c r="BV233" s="9">
        <v>2</v>
      </c>
      <c r="BW233" s="9">
        <v>0</v>
      </c>
      <c r="BX233" s="9">
        <v>11</v>
      </c>
      <c r="BY233" s="9">
        <v>11</v>
      </c>
      <c r="BZ233" s="9">
        <v>13</v>
      </c>
      <c r="CA233" s="9" t="s">
        <v>1513</v>
      </c>
      <c r="CB233" s="9">
        <v>12</v>
      </c>
      <c r="CC233" s="9" t="s">
        <v>340</v>
      </c>
      <c r="CD233" s="9" t="s">
        <v>340</v>
      </c>
      <c r="CE233" s="9">
        <v>1</v>
      </c>
      <c r="CF233" s="9" t="s">
        <v>340</v>
      </c>
      <c r="CG233" s="9">
        <v>0</v>
      </c>
      <c r="CH233" s="9">
        <v>0</v>
      </c>
      <c r="CI233" s="9">
        <v>0</v>
      </c>
      <c r="CJ233" s="72">
        <v>3932</v>
      </c>
      <c r="CK233" s="72">
        <v>100</v>
      </c>
      <c r="CL233" s="24">
        <v>0</v>
      </c>
      <c r="CM233" s="21" t="s">
        <v>1579</v>
      </c>
      <c r="CN233" s="9"/>
      <c r="CO233" s="9"/>
      <c r="CP233" s="73"/>
      <c r="CQ233" s="74"/>
      <c r="CR233" s="25" t="s">
        <v>340</v>
      </c>
      <c r="CS233" s="25"/>
      <c r="CT233" s="71"/>
      <c r="CU233" s="9">
        <v>0</v>
      </c>
      <c r="CV233" s="9"/>
      <c r="CW233" s="9">
        <v>3</v>
      </c>
      <c r="CX233" s="75"/>
      <c r="CY233" s="26" t="s">
        <v>1388</v>
      </c>
      <c r="CZ233" s="71"/>
      <c r="DA233" s="71"/>
      <c r="DB233" s="76"/>
      <c r="DC233" s="9"/>
      <c r="DD233" s="9"/>
      <c r="DE233" s="6">
        <v>2001</v>
      </c>
      <c r="DF233" s="5">
        <v>50</v>
      </c>
      <c r="DG233" s="5"/>
      <c r="DH233" s="5">
        <v>50</v>
      </c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>
        <v>50</v>
      </c>
      <c r="EH233" s="5"/>
      <c r="EI233" s="5"/>
      <c r="EJ233" s="5"/>
      <c r="EK233" s="5"/>
      <c r="EL233" s="5"/>
      <c r="EM233" s="5">
        <v>500</v>
      </c>
      <c r="EN233" s="5"/>
      <c r="EO233" s="5"/>
      <c r="EP233" s="5"/>
      <c r="EQ233" s="5"/>
      <c r="ER233" s="5"/>
      <c r="ES233" s="5">
        <v>500</v>
      </c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77">
        <v>55</v>
      </c>
      <c r="FE233" s="26"/>
      <c r="FF233" s="26"/>
      <c r="FG233" s="26"/>
      <c r="FH233" s="26"/>
      <c r="FI233" s="26"/>
      <c r="FJ233" s="26"/>
      <c r="FK233" s="26"/>
      <c r="FL233" s="26"/>
      <c r="FM233" s="26"/>
      <c r="FN233" s="26"/>
      <c r="FO233" s="26"/>
      <c r="FP233" s="26"/>
      <c r="FQ233" s="26"/>
      <c r="FR233" s="26"/>
      <c r="FS233" s="26"/>
      <c r="FT233" s="26"/>
      <c r="FU233" s="26"/>
      <c r="FV233" s="26"/>
      <c r="FW233" s="26"/>
      <c r="FX233" s="26"/>
      <c r="FY233" s="26"/>
      <c r="FZ233" s="26"/>
      <c r="GA233" s="26"/>
      <c r="GB233" s="26"/>
      <c r="GC233" s="26"/>
      <c r="GD233" s="26"/>
      <c r="GE233" s="26"/>
      <c r="GF233" s="26"/>
      <c r="GG233" s="26"/>
      <c r="GH233" s="26"/>
      <c r="GI233" s="26"/>
      <c r="GJ233" s="26"/>
      <c r="GK233" s="26"/>
      <c r="GL233" s="26"/>
      <c r="GM233" s="26"/>
      <c r="GN233" s="26"/>
      <c r="GO233" s="26"/>
      <c r="GP233" s="26"/>
      <c r="GQ233" s="26"/>
      <c r="GR233" s="26"/>
      <c r="GS233" s="26"/>
      <c r="GT233" s="26"/>
      <c r="GU233" s="26"/>
      <c r="GV233" s="26"/>
      <c r="GW233" s="26"/>
      <c r="GX233" s="26"/>
      <c r="GY233" s="26"/>
      <c r="GZ233" s="26"/>
      <c r="HA233" s="26"/>
      <c r="HB233" s="26"/>
      <c r="HC233" s="26"/>
      <c r="HD233" s="26"/>
      <c r="HE233" s="26"/>
      <c r="HF233" s="26"/>
      <c r="HG233" s="26"/>
      <c r="HH233" s="26"/>
      <c r="HI233" s="26"/>
      <c r="HJ233" s="26"/>
      <c r="HK233" s="26"/>
      <c r="HL233" s="26"/>
      <c r="HM233" s="26"/>
      <c r="HN233" s="26"/>
      <c r="HO233" s="26"/>
      <c r="HP233" s="26"/>
      <c r="HQ233" s="26"/>
      <c r="HR233" s="26"/>
      <c r="HS233" s="26"/>
      <c r="HT233" s="26"/>
      <c r="HU233" s="26"/>
      <c r="HV233" s="26"/>
      <c r="HW233" s="26"/>
      <c r="HX233" s="26"/>
      <c r="HY233" s="26"/>
      <c r="HZ233" s="26"/>
      <c r="IA233" s="26"/>
      <c r="IB233" s="26"/>
      <c r="IC233" s="26"/>
      <c r="ID233" s="26"/>
      <c r="IE233" s="26"/>
      <c r="IF233" s="26"/>
      <c r="IG233" s="26"/>
      <c r="IH233" s="26"/>
      <c r="II233" s="26"/>
      <c r="IJ233" s="26"/>
      <c r="IK233" s="26"/>
      <c r="IL233" s="26"/>
      <c r="IM233" s="26"/>
      <c r="IN233" s="26"/>
      <c r="IO233" s="26"/>
      <c r="IP233" s="26"/>
      <c r="IQ233" s="26"/>
      <c r="IR233" s="26"/>
    </row>
    <row r="234" spans="1:252" ht="25.5">
      <c r="A234" s="23" t="s">
        <v>432</v>
      </c>
      <c r="B234" s="9" t="s">
        <v>363</v>
      </c>
      <c r="C234" s="9" t="s">
        <v>1584</v>
      </c>
      <c r="D234" s="9" t="s">
        <v>1585</v>
      </c>
      <c r="E234" s="63" t="s">
        <v>877</v>
      </c>
      <c r="F234" s="63" t="s">
        <v>877</v>
      </c>
      <c r="G234" s="64">
        <v>484631</v>
      </c>
      <c r="H234" s="64">
        <v>642843</v>
      </c>
      <c r="I234" s="65" t="s">
        <v>384</v>
      </c>
      <c r="J234" s="65"/>
      <c r="K234" s="65"/>
      <c r="L234" s="60">
        <v>1998</v>
      </c>
      <c r="M234" s="9" t="s">
        <v>348</v>
      </c>
      <c r="N234" s="66"/>
      <c r="O234" s="40"/>
      <c r="P234" s="40">
        <f>2365+2346</f>
        <v>4711</v>
      </c>
      <c r="Q234" s="67"/>
      <c r="R234" s="67"/>
      <c r="S234" s="67"/>
      <c r="T234" s="9" t="s">
        <v>340</v>
      </c>
      <c r="U234" s="9" t="s">
        <v>340</v>
      </c>
      <c r="V234" s="68" t="s">
        <v>340</v>
      </c>
      <c r="W234" s="65" t="s">
        <v>340</v>
      </c>
      <c r="X234" s="65" t="s">
        <v>340</v>
      </c>
      <c r="Y234" s="65" t="s">
        <v>340</v>
      </c>
      <c r="Z234" s="68"/>
      <c r="AA234" s="85">
        <v>1</v>
      </c>
      <c r="AB234" s="69">
        <v>86.99360341151386</v>
      </c>
      <c r="AC234" s="9">
        <v>3</v>
      </c>
      <c r="AD234" s="69">
        <v>8.315565031982942</v>
      </c>
      <c r="AE234" s="24"/>
      <c r="AF234" s="83"/>
      <c r="AG234" s="74" t="s">
        <v>340</v>
      </c>
      <c r="AH234" s="74" t="s">
        <v>340</v>
      </c>
      <c r="AI234" s="20"/>
      <c r="AJ234" s="20"/>
      <c r="AK234" s="20"/>
      <c r="AL234" s="20" t="s">
        <v>1502</v>
      </c>
      <c r="AM234" s="9" t="s">
        <v>340</v>
      </c>
      <c r="AN234" s="9" t="s">
        <v>340</v>
      </c>
      <c r="AO234" s="9" t="s">
        <v>340</v>
      </c>
      <c r="AP234" s="9">
        <v>0</v>
      </c>
      <c r="AQ234" s="9" t="s">
        <v>340</v>
      </c>
      <c r="AR234" s="9" t="s">
        <v>340</v>
      </c>
      <c r="AS234" s="9" t="s">
        <v>340</v>
      </c>
      <c r="AT234" s="9">
        <v>0</v>
      </c>
      <c r="AU234" s="9" t="s">
        <v>340</v>
      </c>
      <c r="AV234" s="9" t="s">
        <v>340</v>
      </c>
      <c r="AW234" s="9" t="s">
        <v>340</v>
      </c>
      <c r="AX234" s="9" t="s">
        <v>340</v>
      </c>
      <c r="AY234" s="70">
        <v>86.99360341151386</v>
      </c>
      <c r="AZ234" s="70">
        <v>4.690831556503198</v>
      </c>
      <c r="BA234" s="70">
        <v>0</v>
      </c>
      <c r="BB234" s="70">
        <v>1.7484008528784647</v>
      </c>
      <c r="BC234" s="70">
        <v>1.7484008528784647</v>
      </c>
      <c r="BD234" s="70">
        <v>4.733475479744136</v>
      </c>
      <c r="BE234" s="70">
        <v>0.08528784648187633</v>
      </c>
      <c r="BF234" s="71" t="s">
        <v>340</v>
      </c>
      <c r="BG234" s="71" t="s">
        <v>340</v>
      </c>
      <c r="BH234" s="71" t="s">
        <v>340</v>
      </c>
      <c r="BI234" s="71" t="s">
        <v>340</v>
      </c>
      <c r="BJ234" s="71"/>
      <c r="BK234" s="71" t="s">
        <v>340</v>
      </c>
      <c r="BL234" s="84">
        <v>4</v>
      </c>
      <c r="BM234" s="9" t="s">
        <v>340</v>
      </c>
      <c r="BN234" s="3" t="s">
        <v>1224</v>
      </c>
      <c r="BO234" s="20" t="s">
        <v>1502</v>
      </c>
      <c r="BP234" s="9"/>
      <c r="BQ234" s="9">
        <v>4</v>
      </c>
      <c r="BR234" s="9">
        <v>4</v>
      </c>
      <c r="BS234" s="9">
        <v>0</v>
      </c>
      <c r="BT234" s="9">
        <v>0</v>
      </c>
      <c r="BU234" s="9">
        <v>2</v>
      </c>
      <c r="BV234" s="9">
        <v>0</v>
      </c>
      <c r="BW234" s="9">
        <v>0</v>
      </c>
      <c r="BX234" s="9">
        <v>9</v>
      </c>
      <c r="BY234" s="9">
        <v>11</v>
      </c>
      <c r="BZ234" s="9" t="s">
        <v>1518</v>
      </c>
      <c r="CA234" s="9" t="s">
        <v>1518</v>
      </c>
      <c r="CB234" s="9">
        <v>21</v>
      </c>
      <c r="CC234" s="9" t="s">
        <v>340</v>
      </c>
      <c r="CD234" s="9" t="s">
        <v>340</v>
      </c>
      <c r="CE234" s="9">
        <v>1</v>
      </c>
      <c r="CF234" s="9" t="s">
        <v>340</v>
      </c>
      <c r="CG234" s="9">
        <v>0</v>
      </c>
      <c r="CH234" s="9">
        <v>0</v>
      </c>
      <c r="CI234" s="9">
        <v>0</v>
      </c>
      <c r="CJ234" s="72">
        <v>4500</v>
      </c>
      <c r="CK234" s="72">
        <v>150</v>
      </c>
      <c r="CL234" s="24" t="s">
        <v>775</v>
      </c>
      <c r="CM234" s="21" t="s">
        <v>1586</v>
      </c>
      <c r="CN234" s="9"/>
      <c r="CO234" s="9"/>
      <c r="CP234" s="73"/>
      <c r="CQ234" s="74" t="s">
        <v>340</v>
      </c>
      <c r="CR234" s="25"/>
      <c r="CS234" s="25"/>
      <c r="CT234" s="71"/>
      <c r="CU234" s="9" t="s">
        <v>348</v>
      </c>
      <c r="CV234" s="9">
        <v>1</v>
      </c>
      <c r="CW234" s="9">
        <v>3</v>
      </c>
      <c r="CX234" s="75" t="s">
        <v>775</v>
      </c>
      <c r="CY234" s="26" t="s">
        <v>1375</v>
      </c>
      <c r="CZ234" s="71" t="s">
        <v>340</v>
      </c>
      <c r="DA234" s="71" t="s">
        <v>340</v>
      </c>
      <c r="DB234" s="76"/>
      <c r="DC234" s="9" t="s">
        <v>340</v>
      </c>
      <c r="DD234" s="9" t="s">
        <v>340</v>
      </c>
      <c r="DE234" s="6">
        <v>1998</v>
      </c>
      <c r="DF234" s="5">
        <v>993</v>
      </c>
      <c r="DG234" s="5"/>
      <c r="DH234" s="5">
        <v>993</v>
      </c>
      <c r="DI234" s="5" t="s">
        <v>340</v>
      </c>
      <c r="DJ234" s="5"/>
      <c r="DK234" s="5"/>
      <c r="DL234" s="5"/>
      <c r="DM234" s="5"/>
      <c r="DN234" s="5">
        <v>483.5</v>
      </c>
      <c r="DO234" s="5">
        <v>2642</v>
      </c>
      <c r="DP234" s="5">
        <v>840.8</v>
      </c>
      <c r="DQ234" s="5">
        <v>20.7</v>
      </c>
      <c r="DR234" s="5"/>
      <c r="DS234" s="5"/>
      <c r="DT234" s="5">
        <v>3987</v>
      </c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>
        <v>4980</v>
      </c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77">
        <v>498</v>
      </c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</row>
    <row r="235" spans="1:252" ht="12.75">
      <c r="A235" s="23" t="s">
        <v>427</v>
      </c>
      <c r="B235" s="9" t="s">
        <v>363</v>
      </c>
      <c r="C235" s="9" t="s">
        <v>1706</v>
      </c>
      <c r="D235" s="9" t="s">
        <v>1707</v>
      </c>
      <c r="E235" s="63" t="s">
        <v>1708</v>
      </c>
      <c r="F235" s="63" t="s">
        <v>854</v>
      </c>
      <c r="G235" s="64">
        <v>501655</v>
      </c>
      <c r="H235" s="64">
        <v>633641</v>
      </c>
      <c r="I235" s="65" t="s">
        <v>384</v>
      </c>
      <c r="J235" s="65"/>
      <c r="K235" s="65"/>
      <c r="L235" s="60"/>
      <c r="M235" s="9" t="s">
        <v>344</v>
      </c>
      <c r="N235" s="82"/>
      <c r="O235" s="40"/>
      <c r="P235" s="40">
        <v>6154</v>
      </c>
      <c r="Q235" s="67"/>
      <c r="R235" s="67"/>
      <c r="S235" s="67"/>
      <c r="T235" s="9" t="s">
        <v>340</v>
      </c>
      <c r="U235" s="9"/>
      <c r="V235" s="68"/>
      <c r="W235" s="65" t="s">
        <v>340</v>
      </c>
      <c r="X235" s="65"/>
      <c r="Y235" s="65" t="s">
        <v>340</v>
      </c>
      <c r="Z235" s="68"/>
      <c r="AA235" s="69">
        <v>1</v>
      </c>
      <c r="AB235" s="69">
        <v>50.66100094428706</v>
      </c>
      <c r="AC235" s="9">
        <v>2</v>
      </c>
      <c r="AD235" s="69">
        <v>10.78847969782814</v>
      </c>
      <c r="AE235" s="25"/>
      <c r="AF235" s="25"/>
      <c r="AG235" s="25" t="s">
        <v>340</v>
      </c>
      <c r="AH235" s="25"/>
      <c r="AI235" s="20"/>
      <c r="AJ235" s="20"/>
      <c r="AK235" s="20"/>
      <c r="AL235" s="20" t="s">
        <v>1502</v>
      </c>
      <c r="AM235" s="9" t="s">
        <v>340</v>
      </c>
      <c r="AN235" s="9">
        <v>0</v>
      </c>
      <c r="AO235" s="9" t="s">
        <v>340</v>
      </c>
      <c r="AP235" s="9">
        <v>0</v>
      </c>
      <c r="AQ235" s="9">
        <v>0</v>
      </c>
      <c r="AR235" s="80" t="s">
        <v>340</v>
      </c>
      <c r="AS235" s="80" t="s">
        <v>340</v>
      </c>
      <c r="AT235" s="80">
        <v>0</v>
      </c>
      <c r="AU235" s="80" t="s">
        <v>340</v>
      </c>
      <c r="AV235" s="80" t="s">
        <v>340</v>
      </c>
      <c r="AW235" s="80" t="s">
        <v>340</v>
      </c>
      <c r="AX235" s="80" t="s">
        <v>340</v>
      </c>
      <c r="AY235" s="70">
        <v>50.66100094428706</v>
      </c>
      <c r="AZ235" s="70">
        <v>38.5505193578848</v>
      </c>
      <c r="BA235" s="70">
        <v>0</v>
      </c>
      <c r="BB235" s="70">
        <v>5.004721435316336</v>
      </c>
      <c r="BC235" s="70">
        <v>2.8328611898017</v>
      </c>
      <c r="BD235" s="70">
        <v>2.6203966005665724</v>
      </c>
      <c r="BE235" s="70">
        <v>0.3305004721435316</v>
      </c>
      <c r="BF235" s="71" t="s">
        <v>340</v>
      </c>
      <c r="BG235" s="71" t="s">
        <v>340</v>
      </c>
      <c r="BH235" s="71" t="s">
        <v>340</v>
      </c>
      <c r="BI235" s="71" t="s">
        <v>340</v>
      </c>
      <c r="BJ235" s="71"/>
      <c r="BK235" s="71" t="s">
        <v>340</v>
      </c>
      <c r="BL235" s="9">
        <v>4</v>
      </c>
      <c r="BM235" s="9" t="s">
        <v>340</v>
      </c>
      <c r="BN235" s="3" t="s">
        <v>1234</v>
      </c>
      <c r="BO235" s="20" t="s">
        <v>1502</v>
      </c>
      <c r="BP235" s="9"/>
      <c r="BQ235" s="9">
        <v>4</v>
      </c>
      <c r="BR235" s="9">
        <v>4</v>
      </c>
      <c r="BS235" s="9">
        <v>0</v>
      </c>
      <c r="BT235" s="9">
        <v>0</v>
      </c>
      <c r="BU235" s="9">
        <v>1</v>
      </c>
      <c r="BV235" s="9">
        <v>0</v>
      </c>
      <c r="BW235" s="9">
        <v>1</v>
      </c>
      <c r="BX235" s="9">
        <v>9</v>
      </c>
      <c r="BY235" s="9">
        <v>6</v>
      </c>
      <c r="BZ235" s="9">
        <v>8</v>
      </c>
      <c r="CA235" s="9" t="s">
        <v>1634</v>
      </c>
      <c r="CB235" s="9">
        <v>23</v>
      </c>
      <c r="CC235" s="9" t="s">
        <v>340</v>
      </c>
      <c r="CD235" s="9" t="s">
        <v>340</v>
      </c>
      <c r="CE235" s="9">
        <v>1</v>
      </c>
      <c r="CF235" s="9" t="s">
        <v>340</v>
      </c>
      <c r="CG235" s="9">
        <v>0</v>
      </c>
      <c r="CH235" s="9">
        <v>0</v>
      </c>
      <c r="CI235" s="9">
        <v>0</v>
      </c>
      <c r="CJ235" s="72">
        <v>4500</v>
      </c>
      <c r="CK235" s="72">
        <v>100</v>
      </c>
      <c r="CL235" s="79" t="s">
        <v>750</v>
      </c>
      <c r="CM235" s="22" t="s">
        <v>1586</v>
      </c>
      <c r="CN235" s="9"/>
      <c r="CO235" s="9" t="s">
        <v>340</v>
      </c>
      <c r="CP235" s="73"/>
      <c r="CQ235" s="74" t="s">
        <v>340</v>
      </c>
      <c r="CR235" s="25"/>
      <c r="CS235" s="25"/>
      <c r="CT235" s="71"/>
      <c r="CU235" s="9" t="s">
        <v>348</v>
      </c>
      <c r="CV235" s="9">
        <v>1</v>
      </c>
      <c r="CW235" s="9">
        <v>3</v>
      </c>
      <c r="CX235" s="75" t="s">
        <v>750</v>
      </c>
      <c r="CY235" s="26" t="s">
        <v>1388</v>
      </c>
      <c r="CZ235" s="71"/>
      <c r="DA235" s="71"/>
      <c r="DB235" s="76"/>
      <c r="DC235" s="9"/>
      <c r="DD235" s="9" t="s">
        <v>340</v>
      </c>
      <c r="DE235" s="6"/>
      <c r="DF235" s="5"/>
      <c r="DG235" s="5"/>
      <c r="DH235" s="5"/>
      <c r="DI235" s="5" t="s">
        <v>340</v>
      </c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77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</row>
    <row r="236" spans="1:252" ht="25.5">
      <c r="A236" s="23" t="s">
        <v>632</v>
      </c>
      <c r="B236" s="9" t="s">
        <v>363</v>
      </c>
      <c r="C236" s="9"/>
      <c r="D236" s="9"/>
      <c r="E236" s="63" t="s">
        <v>212</v>
      </c>
      <c r="F236" s="63" t="s">
        <v>1098</v>
      </c>
      <c r="G236" s="64">
        <v>471635</v>
      </c>
      <c r="H236" s="64">
        <v>614250</v>
      </c>
      <c r="I236" s="65" t="s">
        <v>497</v>
      </c>
      <c r="J236" s="65"/>
      <c r="K236" s="65"/>
      <c r="L236" s="6"/>
      <c r="M236" s="9" t="s">
        <v>348</v>
      </c>
      <c r="N236" s="66"/>
      <c r="O236" s="40"/>
      <c r="P236" s="40"/>
      <c r="Q236" s="67"/>
      <c r="R236" s="67"/>
      <c r="S236" s="67"/>
      <c r="T236" s="65"/>
      <c r="U236" s="65"/>
      <c r="V236" s="68"/>
      <c r="W236" s="65"/>
      <c r="X236" s="65"/>
      <c r="Y236" s="65"/>
      <c r="Z236" s="68" t="s">
        <v>340</v>
      </c>
      <c r="AA236" s="69"/>
      <c r="AB236" s="69"/>
      <c r="AC236" s="9">
        <v>0</v>
      </c>
      <c r="AD236" s="69"/>
      <c r="AE236" s="79"/>
      <c r="AF236" s="79"/>
      <c r="AG236" s="79"/>
      <c r="AH236" s="79"/>
      <c r="AI236" s="20"/>
      <c r="AJ236" s="20"/>
      <c r="AK236" s="20"/>
      <c r="AL236" s="20"/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80">
        <v>0</v>
      </c>
      <c r="AS236" s="80">
        <v>0</v>
      </c>
      <c r="AT236" s="80">
        <v>0</v>
      </c>
      <c r="AU236" s="80">
        <v>0</v>
      </c>
      <c r="AV236" s="80">
        <v>0</v>
      </c>
      <c r="AW236" s="80">
        <v>0</v>
      </c>
      <c r="AX236" s="80">
        <v>0</v>
      </c>
      <c r="AY236" s="70">
        <v>0</v>
      </c>
      <c r="AZ236" s="70">
        <v>0</v>
      </c>
      <c r="BA236" s="70">
        <v>0</v>
      </c>
      <c r="BB236" s="70">
        <v>0</v>
      </c>
      <c r="BC236" s="70">
        <v>0</v>
      </c>
      <c r="BD236" s="70">
        <v>0</v>
      </c>
      <c r="BE236" s="70">
        <v>0</v>
      </c>
      <c r="BF236" s="71"/>
      <c r="BG236" s="71"/>
      <c r="BH236" s="71"/>
      <c r="BI236" s="71"/>
      <c r="BJ236" s="71"/>
      <c r="BK236" s="71"/>
      <c r="BL236" s="9"/>
      <c r="BM236" s="9" t="s">
        <v>340</v>
      </c>
      <c r="BO236" s="20"/>
      <c r="BP236" s="9"/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 t="s">
        <v>340</v>
      </c>
      <c r="CD236" s="9" t="s">
        <v>340</v>
      </c>
      <c r="CE236" s="9">
        <v>2</v>
      </c>
      <c r="CF236" s="9">
        <v>0</v>
      </c>
      <c r="CG236" s="9" t="s">
        <v>340</v>
      </c>
      <c r="CH236" s="9">
        <v>0</v>
      </c>
      <c r="CI236" s="9">
        <v>0</v>
      </c>
      <c r="CJ236" s="72">
        <v>929</v>
      </c>
      <c r="CK236" s="72">
        <v>60</v>
      </c>
      <c r="CL236" s="79">
        <v>0</v>
      </c>
      <c r="CM236" s="22" t="s">
        <v>113</v>
      </c>
      <c r="CN236" s="9"/>
      <c r="CO236" s="9"/>
      <c r="CP236" s="73"/>
      <c r="CQ236" s="74" t="s">
        <v>340</v>
      </c>
      <c r="CR236" s="25"/>
      <c r="CS236" s="25"/>
      <c r="CT236" s="71"/>
      <c r="CU236" s="9" t="s">
        <v>1545</v>
      </c>
      <c r="CV236" s="9">
        <v>1</v>
      </c>
      <c r="CW236" s="9">
        <v>4</v>
      </c>
      <c r="CX236" s="72"/>
      <c r="CY236" s="26"/>
      <c r="CZ236" s="71"/>
      <c r="DA236" s="71"/>
      <c r="DB236" s="76"/>
      <c r="DC236" s="9"/>
      <c r="DD236" s="9"/>
      <c r="DE236" s="6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77"/>
      <c r="FE236" s="26"/>
      <c r="FF236" s="26"/>
      <c r="FG236" s="26"/>
      <c r="FH236" s="26"/>
      <c r="FI236" s="26"/>
      <c r="FJ236" s="26"/>
      <c r="FK236" s="26"/>
      <c r="FL236" s="26"/>
      <c r="FM236" s="26"/>
      <c r="FN236" s="26"/>
      <c r="FO236" s="26"/>
      <c r="FP236" s="26"/>
      <c r="FQ236" s="26"/>
      <c r="FR236" s="26"/>
      <c r="FS236" s="26"/>
      <c r="FT236" s="26"/>
      <c r="FU236" s="26"/>
      <c r="FV236" s="26"/>
      <c r="FW236" s="26"/>
      <c r="FX236" s="26"/>
      <c r="FY236" s="26"/>
      <c r="FZ236" s="26"/>
      <c r="GA236" s="26"/>
      <c r="GB236" s="26"/>
      <c r="GC236" s="26"/>
      <c r="GD236" s="26"/>
      <c r="GE236" s="26"/>
      <c r="GF236" s="26"/>
      <c r="GG236" s="26"/>
      <c r="GH236" s="26"/>
      <c r="GI236" s="26"/>
      <c r="GJ236" s="26"/>
      <c r="GK236" s="26"/>
      <c r="GL236" s="26"/>
      <c r="GM236" s="26"/>
      <c r="GN236" s="26"/>
      <c r="GO236" s="26"/>
      <c r="GP236" s="26"/>
      <c r="GQ236" s="26"/>
      <c r="GR236" s="26"/>
      <c r="GS236" s="26"/>
      <c r="GT236" s="26"/>
      <c r="GU236" s="26"/>
      <c r="GV236" s="26"/>
      <c r="GW236" s="26"/>
      <c r="GX236" s="26"/>
      <c r="GY236" s="26"/>
      <c r="GZ236" s="26"/>
      <c r="HA236" s="26"/>
      <c r="HB236" s="26"/>
      <c r="HC236" s="26"/>
      <c r="HD236" s="26"/>
      <c r="HE236" s="26"/>
      <c r="HF236" s="26"/>
      <c r="HG236" s="26"/>
      <c r="HH236" s="26"/>
      <c r="HI236" s="26"/>
      <c r="HJ236" s="26"/>
      <c r="HK236" s="26"/>
      <c r="HL236" s="26"/>
      <c r="HM236" s="26"/>
      <c r="HN236" s="26"/>
      <c r="HO236" s="26"/>
      <c r="HP236" s="26"/>
      <c r="HQ236" s="26"/>
      <c r="HR236" s="26"/>
      <c r="HS236" s="26"/>
      <c r="HT236" s="26"/>
      <c r="HU236" s="26"/>
      <c r="HV236" s="26"/>
      <c r="HW236" s="26"/>
      <c r="HX236" s="26"/>
      <c r="HY236" s="26"/>
      <c r="HZ236" s="26"/>
      <c r="IA236" s="26"/>
      <c r="IB236" s="26"/>
      <c r="IC236" s="26"/>
      <c r="ID236" s="26"/>
      <c r="IE236" s="26"/>
      <c r="IF236" s="26"/>
      <c r="IG236" s="26"/>
      <c r="IH236" s="26"/>
      <c r="II236" s="26"/>
      <c r="IJ236" s="26"/>
      <c r="IK236" s="26"/>
      <c r="IL236" s="26"/>
      <c r="IM236" s="26"/>
      <c r="IN236" s="26"/>
      <c r="IO236" s="26"/>
      <c r="IP236" s="26"/>
      <c r="IQ236" s="26"/>
      <c r="IR236" s="26"/>
    </row>
    <row r="237" spans="1:252" ht="20.25" customHeight="1">
      <c r="A237" s="23" t="s">
        <v>631</v>
      </c>
      <c r="B237" s="9" t="s">
        <v>363</v>
      </c>
      <c r="C237" s="9" t="s">
        <v>213</v>
      </c>
      <c r="D237" s="9" t="s">
        <v>214</v>
      </c>
      <c r="E237" s="63" t="s">
        <v>215</v>
      </c>
      <c r="F237" s="63" t="s">
        <v>1054</v>
      </c>
      <c r="G237" s="64">
        <v>470416</v>
      </c>
      <c r="H237" s="64">
        <v>703158</v>
      </c>
      <c r="I237" s="65" t="s">
        <v>497</v>
      </c>
      <c r="J237" s="65"/>
      <c r="K237" s="65"/>
      <c r="L237" s="6"/>
      <c r="M237" s="9" t="s">
        <v>348</v>
      </c>
      <c r="N237" s="66"/>
      <c r="O237" s="40"/>
      <c r="P237" s="40"/>
      <c r="Q237" s="67"/>
      <c r="R237" s="67"/>
      <c r="S237" s="67"/>
      <c r="T237" s="9" t="s">
        <v>340</v>
      </c>
      <c r="U237" s="9"/>
      <c r="V237" s="68"/>
      <c r="W237" s="65"/>
      <c r="X237" s="65"/>
      <c r="Y237" s="65"/>
      <c r="Z237" s="68" t="s">
        <v>340</v>
      </c>
      <c r="AA237" s="69"/>
      <c r="AB237" s="69"/>
      <c r="AC237" s="9">
        <v>0</v>
      </c>
      <c r="AD237" s="69"/>
      <c r="AE237" s="24"/>
      <c r="AF237" s="25"/>
      <c r="AG237" s="25"/>
      <c r="AH237" s="25"/>
      <c r="AI237" s="20"/>
      <c r="AJ237" s="20"/>
      <c r="AK237" s="20"/>
      <c r="AL237" s="20"/>
      <c r="AM237" s="9" t="s">
        <v>340</v>
      </c>
      <c r="AN237" s="9">
        <v>0</v>
      </c>
      <c r="AO237" s="9" t="s">
        <v>340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70">
        <v>0</v>
      </c>
      <c r="AZ237" s="70">
        <v>0</v>
      </c>
      <c r="BA237" s="70">
        <v>0</v>
      </c>
      <c r="BB237" s="70">
        <v>0</v>
      </c>
      <c r="BC237" s="70">
        <v>0</v>
      </c>
      <c r="BD237" s="70">
        <v>0</v>
      </c>
      <c r="BE237" s="70">
        <v>0</v>
      </c>
      <c r="BF237" s="71"/>
      <c r="BG237" s="71"/>
      <c r="BH237" s="71"/>
      <c r="BI237" s="71"/>
      <c r="BJ237" s="71"/>
      <c r="BK237" s="71"/>
      <c r="BL237" s="9"/>
      <c r="BM237" s="9" t="s">
        <v>340</v>
      </c>
      <c r="BN237" s="3" t="s">
        <v>1241</v>
      </c>
      <c r="BO237" s="20" t="s">
        <v>1502</v>
      </c>
      <c r="BP237" s="9"/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9"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 t="s">
        <v>340</v>
      </c>
      <c r="CD237" s="9" t="s">
        <v>340</v>
      </c>
      <c r="CE237" s="9">
        <v>1</v>
      </c>
      <c r="CF237" s="9" t="s">
        <v>340</v>
      </c>
      <c r="CG237" s="9">
        <v>0</v>
      </c>
      <c r="CH237" s="9">
        <v>0</v>
      </c>
      <c r="CI237" s="9">
        <v>0</v>
      </c>
      <c r="CJ237" s="72">
        <v>1670</v>
      </c>
      <c r="CK237" s="72">
        <v>75</v>
      </c>
      <c r="CL237" s="24" t="s">
        <v>781</v>
      </c>
      <c r="CM237" s="21" t="s">
        <v>113</v>
      </c>
      <c r="CN237" s="9"/>
      <c r="CO237" s="9"/>
      <c r="CP237" s="73"/>
      <c r="CQ237" s="74" t="s">
        <v>340</v>
      </c>
      <c r="CR237" s="25"/>
      <c r="CS237" s="25"/>
      <c r="CT237" s="71"/>
      <c r="CU237" s="9" t="s">
        <v>348</v>
      </c>
      <c r="CV237" s="9">
        <v>1</v>
      </c>
      <c r="CW237" s="9">
        <v>4</v>
      </c>
      <c r="CX237" s="75" t="s">
        <v>781</v>
      </c>
      <c r="CY237" s="26"/>
      <c r="CZ237" s="71"/>
      <c r="DA237" s="71"/>
      <c r="DB237" s="76"/>
      <c r="DC237" s="9"/>
      <c r="DD237" s="9" t="s">
        <v>340</v>
      </c>
      <c r="DE237" s="6"/>
      <c r="DF237" s="5"/>
      <c r="DG237" s="5"/>
      <c r="DH237" s="5"/>
      <c r="DI237" s="5" t="s">
        <v>340</v>
      </c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77"/>
      <c r="FE237" s="26"/>
      <c r="FF237" s="26"/>
      <c r="FG237" s="26"/>
      <c r="FH237" s="26"/>
      <c r="FI237" s="26"/>
      <c r="FJ237" s="26"/>
      <c r="FK237" s="26"/>
      <c r="FL237" s="26"/>
      <c r="FM237" s="26"/>
      <c r="FN237" s="26"/>
      <c r="FO237" s="26"/>
      <c r="FP237" s="26"/>
      <c r="FQ237" s="26"/>
      <c r="FR237" s="26"/>
      <c r="FS237" s="26"/>
      <c r="FT237" s="26"/>
      <c r="FU237" s="26"/>
      <c r="FV237" s="26"/>
      <c r="FW237" s="26"/>
      <c r="FX237" s="26"/>
      <c r="FY237" s="26"/>
      <c r="FZ237" s="26"/>
      <c r="GA237" s="26"/>
      <c r="GB237" s="26"/>
      <c r="GC237" s="26"/>
      <c r="GD237" s="26"/>
      <c r="GE237" s="26"/>
      <c r="GF237" s="26"/>
      <c r="GG237" s="26"/>
      <c r="GH237" s="26"/>
      <c r="GI237" s="26"/>
      <c r="GJ237" s="26"/>
      <c r="GK237" s="26"/>
      <c r="GL237" s="26"/>
      <c r="GM237" s="26"/>
      <c r="GN237" s="26"/>
      <c r="GO237" s="26"/>
      <c r="GP237" s="26"/>
      <c r="GQ237" s="26"/>
      <c r="GR237" s="26"/>
      <c r="GS237" s="26"/>
      <c r="GT237" s="26"/>
      <c r="GU237" s="26"/>
      <c r="GV237" s="26"/>
      <c r="GW237" s="26"/>
      <c r="GX237" s="26"/>
      <c r="GY237" s="26"/>
      <c r="GZ237" s="26"/>
      <c r="HA237" s="26"/>
      <c r="HB237" s="26"/>
      <c r="HC237" s="26"/>
      <c r="HD237" s="26"/>
      <c r="HE237" s="26"/>
      <c r="HF237" s="26"/>
      <c r="HG237" s="26"/>
      <c r="HH237" s="26"/>
      <c r="HI237" s="26"/>
      <c r="HJ237" s="26"/>
      <c r="HK237" s="26"/>
      <c r="HL237" s="26"/>
      <c r="HM237" s="26"/>
      <c r="HN237" s="26"/>
      <c r="HO237" s="26"/>
      <c r="HP237" s="26"/>
      <c r="HQ237" s="26"/>
      <c r="HR237" s="26"/>
      <c r="HS237" s="26"/>
      <c r="HT237" s="26"/>
      <c r="HU237" s="26"/>
      <c r="HV237" s="26"/>
      <c r="HW237" s="26"/>
      <c r="HX237" s="26"/>
      <c r="HY237" s="26"/>
      <c r="HZ237" s="26"/>
      <c r="IA237" s="26"/>
      <c r="IB237" s="26"/>
      <c r="IC237" s="26"/>
      <c r="ID237" s="26"/>
      <c r="IE237" s="26"/>
      <c r="IF237" s="26"/>
      <c r="IG237" s="26"/>
      <c r="IH237" s="26"/>
      <c r="II237" s="26"/>
      <c r="IJ237" s="26"/>
      <c r="IK237" s="26"/>
      <c r="IL237" s="26"/>
      <c r="IM237" s="26"/>
      <c r="IN237" s="26"/>
      <c r="IO237" s="26"/>
      <c r="IP237" s="26"/>
      <c r="IQ237" s="26"/>
      <c r="IR237" s="26"/>
    </row>
    <row r="238" spans="1:252" ht="25.5" customHeight="1">
      <c r="A238" s="23" t="s">
        <v>719</v>
      </c>
      <c r="B238" s="9" t="s">
        <v>363</v>
      </c>
      <c r="C238" s="9" t="s">
        <v>1808</v>
      </c>
      <c r="D238" s="9" t="s">
        <v>1809</v>
      </c>
      <c r="E238" s="63" t="s">
        <v>854</v>
      </c>
      <c r="F238" s="63" t="s">
        <v>862</v>
      </c>
      <c r="G238" s="64">
        <v>472529</v>
      </c>
      <c r="H238" s="64">
        <v>614641</v>
      </c>
      <c r="I238" s="65" t="s">
        <v>711</v>
      </c>
      <c r="J238" s="65"/>
      <c r="K238" s="65"/>
      <c r="L238" s="6"/>
      <c r="M238" s="9" t="s">
        <v>348</v>
      </c>
      <c r="N238" s="66"/>
      <c r="O238" s="40">
        <v>32</v>
      </c>
      <c r="P238" s="40">
        <v>5072</v>
      </c>
      <c r="Q238" s="67"/>
      <c r="R238" s="67"/>
      <c r="S238" s="67"/>
      <c r="T238" s="65" t="s">
        <v>340</v>
      </c>
      <c r="U238" s="65" t="s">
        <v>340</v>
      </c>
      <c r="V238" s="68" t="s">
        <v>340</v>
      </c>
      <c r="W238" s="65" t="s">
        <v>340</v>
      </c>
      <c r="X238" s="65" t="s">
        <v>340</v>
      </c>
      <c r="Y238" s="65" t="s">
        <v>340</v>
      </c>
      <c r="Z238" s="68"/>
      <c r="AA238" s="69">
        <v>1</v>
      </c>
      <c r="AB238" s="69">
        <v>63.6986301369863</v>
      </c>
      <c r="AC238" s="9">
        <v>3</v>
      </c>
      <c r="AD238" s="69">
        <v>19.80345443716498</v>
      </c>
      <c r="AE238" s="79"/>
      <c r="AF238" s="79"/>
      <c r="AG238" s="79" t="s">
        <v>340</v>
      </c>
      <c r="AH238" s="79" t="s">
        <v>340</v>
      </c>
      <c r="AI238" s="20" t="s">
        <v>1810</v>
      </c>
      <c r="AJ238" s="20"/>
      <c r="AK238" s="20"/>
      <c r="AL238" s="20"/>
      <c r="AM238" s="9" t="s">
        <v>340</v>
      </c>
      <c r="AN238" s="9" t="s">
        <v>340</v>
      </c>
      <c r="AO238" s="9" t="s">
        <v>340</v>
      </c>
      <c r="AP238" s="9">
        <v>0</v>
      </c>
      <c r="AQ238" s="9" t="s">
        <v>340</v>
      </c>
      <c r="AR238" s="80" t="s">
        <v>340</v>
      </c>
      <c r="AS238" s="80" t="s">
        <v>340</v>
      </c>
      <c r="AT238" s="80">
        <v>0</v>
      </c>
      <c r="AU238" s="80" t="s">
        <v>340</v>
      </c>
      <c r="AV238" s="80" t="s">
        <v>340</v>
      </c>
      <c r="AW238" s="80" t="s">
        <v>340</v>
      </c>
      <c r="AX238" s="80" t="s">
        <v>340</v>
      </c>
      <c r="AY238" s="70">
        <v>63.6986301369863</v>
      </c>
      <c r="AZ238" s="70">
        <v>16.49791542584872</v>
      </c>
      <c r="BA238" s="70">
        <v>0</v>
      </c>
      <c r="BB238" s="70">
        <v>4.377605717689101</v>
      </c>
      <c r="BC238" s="70">
        <v>4.705181655747468</v>
      </c>
      <c r="BD238" s="70">
        <v>10.363311494937463</v>
      </c>
      <c r="BE238" s="70">
        <v>0.357355568790947</v>
      </c>
      <c r="BF238" s="71" t="s">
        <v>340</v>
      </c>
      <c r="BG238" s="71" t="s">
        <v>340</v>
      </c>
      <c r="BH238" s="71" t="s">
        <v>340</v>
      </c>
      <c r="BI238" s="71" t="s">
        <v>340</v>
      </c>
      <c r="BJ238" s="71"/>
      <c r="BK238" s="71" t="s">
        <v>340</v>
      </c>
      <c r="BL238" s="9"/>
      <c r="BM238" s="9" t="s">
        <v>340</v>
      </c>
      <c r="BO238" s="20" t="s">
        <v>1502</v>
      </c>
      <c r="BP238" s="9"/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9">
        <v>0</v>
      </c>
      <c r="BW238" s="9">
        <v>0</v>
      </c>
      <c r="BX238" s="9">
        <v>8</v>
      </c>
      <c r="BY238" s="9" t="s">
        <v>1518</v>
      </c>
      <c r="BZ238" s="9">
        <v>7</v>
      </c>
      <c r="CA238" s="9">
        <v>8</v>
      </c>
      <c r="CB238" s="9">
        <v>30</v>
      </c>
      <c r="CC238" s="9" t="s">
        <v>340</v>
      </c>
      <c r="CD238" s="9" t="s">
        <v>340</v>
      </c>
      <c r="CE238" s="9">
        <v>2</v>
      </c>
      <c r="CF238" s="9" t="s">
        <v>340</v>
      </c>
      <c r="CG238" s="9">
        <v>0</v>
      </c>
      <c r="CH238" s="9">
        <v>0</v>
      </c>
      <c r="CI238" s="9">
        <v>0</v>
      </c>
      <c r="CJ238" s="72">
        <v>4500</v>
      </c>
      <c r="CK238" s="72">
        <v>150</v>
      </c>
      <c r="CL238" s="79" t="s">
        <v>782</v>
      </c>
      <c r="CM238" s="22" t="s">
        <v>1586</v>
      </c>
      <c r="CN238" s="9"/>
      <c r="CO238" s="9"/>
      <c r="CP238" s="73" t="s">
        <v>340</v>
      </c>
      <c r="CQ238" s="74" t="s">
        <v>340</v>
      </c>
      <c r="CR238" s="25"/>
      <c r="CS238" s="25"/>
      <c r="CT238" s="71"/>
      <c r="CU238" s="9" t="s">
        <v>1545</v>
      </c>
      <c r="CV238" s="9">
        <v>1</v>
      </c>
      <c r="CW238" s="9">
        <v>2</v>
      </c>
      <c r="CX238" s="72" t="s">
        <v>782</v>
      </c>
      <c r="CY238" s="26" t="s">
        <v>1366</v>
      </c>
      <c r="CZ238" s="71" t="s">
        <v>340</v>
      </c>
      <c r="DA238" s="71" t="s">
        <v>340</v>
      </c>
      <c r="DB238" s="76"/>
      <c r="DC238" s="9"/>
      <c r="DD238" s="9" t="s">
        <v>340</v>
      </c>
      <c r="DE238" s="6"/>
      <c r="DF238" s="5"/>
      <c r="DG238" s="5"/>
      <c r="DH238" s="5"/>
      <c r="DI238" s="5" t="s">
        <v>340</v>
      </c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>
        <v>37.3</v>
      </c>
      <c r="EN238" s="5"/>
      <c r="EO238" s="5"/>
      <c r="EP238" s="5"/>
      <c r="EQ238" s="5"/>
      <c r="ER238" s="5"/>
      <c r="ES238" s="5">
        <v>37.3</v>
      </c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77">
        <v>37.3</v>
      </c>
      <c r="FE238" s="26"/>
      <c r="FF238" s="26"/>
      <c r="FG238" s="26"/>
      <c r="FH238" s="26"/>
      <c r="FI238" s="26"/>
      <c r="FJ238" s="26"/>
      <c r="FK238" s="26"/>
      <c r="FL238" s="26"/>
      <c r="FM238" s="26"/>
      <c r="FN238" s="26"/>
      <c r="FO238" s="26"/>
      <c r="FP238" s="26"/>
      <c r="FQ238" s="26"/>
      <c r="FR238" s="26"/>
      <c r="FS238" s="26"/>
      <c r="FT238" s="26"/>
      <c r="FU238" s="26"/>
      <c r="FV238" s="26"/>
      <c r="FW238" s="26"/>
      <c r="FX238" s="26"/>
      <c r="FY238" s="26"/>
      <c r="FZ238" s="26"/>
      <c r="GA238" s="26"/>
      <c r="GB238" s="26"/>
      <c r="GC238" s="26"/>
      <c r="GD238" s="26"/>
      <c r="GE238" s="26"/>
      <c r="GF238" s="26"/>
      <c r="GG238" s="26"/>
      <c r="GH238" s="26"/>
      <c r="GI238" s="26"/>
      <c r="GJ238" s="26"/>
      <c r="GK238" s="26"/>
      <c r="GL238" s="26"/>
      <c r="GM238" s="26"/>
      <c r="GN238" s="26"/>
      <c r="GO238" s="26"/>
      <c r="GP238" s="26"/>
      <c r="GQ238" s="26"/>
      <c r="GR238" s="26"/>
      <c r="GS238" s="26"/>
      <c r="GT238" s="26"/>
      <c r="GU238" s="26"/>
      <c r="GV238" s="26"/>
      <c r="GW238" s="26"/>
      <c r="GX238" s="26"/>
      <c r="GY238" s="26"/>
      <c r="GZ238" s="26"/>
      <c r="HA238" s="26"/>
      <c r="HB238" s="26"/>
      <c r="HC238" s="26"/>
      <c r="HD238" s="26"/>
      <c r="HE238" s="26"/>
      <c r="HF238" s="26"/>
      <c r="HG238" s="26"/>
      <c r="HH238" s="26"/>
      <c r="HI238" s="26"/>
      <c r="HJ238" s="26"/>
      <c r="HK238" s="26"/>
      <c r="HL238" s="26"/>
      <c r="HM238" s="26"/>
      <c r="HN238" s="26"/>
      <c r="HO238" s="26"/>
      <c r="HP238" s="26"/>
      <c r="HQ238" s="26"/>
      <c r="HR238" s="26"/>
      <c r="HS238" s="26"/>
      <c r="HT238" s="26"/>
      <c r="HU238" s="26"/>
      <c r="HV238" s="26"/>
      <c r="HW238" s="26"/>
      <c r="HX238" s="26"/>
      <c r="HY238" s="26"/>
      <c r="HZ238" s="26"/>
      <c r="IA238" s="26"/>
      <c r="IB238" s="26"/>
      <c r="IC238" s="26"/>
      <c r="ID238" s="26"/>
      <c r="IE238" s="26"/>
      <c r="IF238" s="26"/>
      <c r="IG238" s="26"/>
      <c r="IH238" s="26"/>
      <c r="II238" s="26"/>
      <c r="IJ238" s="26"/>
      <c r="IK238" s="26"/>
      <c r="IL238" s="26"/>
      <c r="IM238" s="26"/>
      <c r="IN238" s="26"/>
      <c r="IO238" s="26"/>
      <c r="IP238" s="26"/>
      <c r="IQ238" s="26"/>
      <c r="IR238" s="26"/>
    </row>
    <row r="239" spans="1:252" ht="12.75">
      <c r="A239" s="23" t="s">
        <v>629</v>
      </c>
      <c r="B239" s="9" t="s">
        <v>363</v>
      </c>
      <c r="C239" s="9" t="s">
        <v>2016</v>
      </c>
      <c r="D239" s="9" t="s">
        <v>2017</v>
      </c>
      <c r="E239" s="63" t="s">
        <v>1940</v>
      </c>
      <c r="F239" s="63" t="s">
        <v>1054</v>
      </c>
      <c r="G239" s="64">
        <v>582819</v>
      </c>
      <c r="H239" s="64">
        <v>780437</v>
      </c>
      <c r="I239" s="65" t="s">
        <v>497</v>
      </c>
      <c r="J239" s="65"/>
      <c r="K239" s="65"/>
      <c r="L239" s="6"/>
      <c r="M239" s="9" t="s">
        <v>344</v>
      </c>
      <c r="N239" s="82"/>
      <c r="O239" s="40"/>
      <c r="P239" s="40">
        <f>451+404</f>
        <v>855</v>
      </c>
      <c r="Q239" s="67"/>
      <c r="R239" s="67"/>
      <c r="S239" s="67"/>
      <c r="T239" s="9" t="s">
        <v>340</v>
      </c>
      <c r="U239" s="9"/>
      <c r="V239" s="68"/>
      <c r="W239" s="65"/>
      <c r="X239" s="65"/>
      <c r="Y239" s="65"/>
      <c r="Z239" s="68" t="s">
        <v>340</v>
      </c>
      <c r="AA239" s="69">
        <v>1</v>
      </c>
      <c r="AB239" s="69">
        <v>86.60049627791562</v>
      </c>
      <c r="AC239" s="9">
        <v>2</v>
      </c>
      <c r="AD239" s="69">
        <v>8.436724565756824</v>
      </c>
      <c r="AE239" s="25"/>
      <c r="AF239" s="25"/>
      <c r="AG239" s="25" t="s">
        <v>340</v>
      </c>
      <c r="AH239" s="25"/>
      <c r="AI239" s="20"/>
      <c r="AJ239" s="20"/>
      <c r="AK239" s="20"/>
      <c r="AL239" s="20"/>
      <c r="AM239" s="9" t="s">
        <v>340</v>
      </c>
      <c r="AN239" s="9">
        <v>0</v>
      </c>
      <c r="AO239" s="9" t="s">
        <v>340</v>
      </c>
      <c r="AP239" s="9">
        <v>0</v>
      </c>
      <c r="AQ239" s="9">
        <v>0</v>
      </c>
      <c r="AR239" s="80" t="s">
        <v>340</v>
      </c>
      <c r="AS239" s="80" t="s">
        <v>340</v>
      </c>
      <c r="AT239" s="80">
        <v>0</v>
      </c>
      <c r="AU239" s="80" t="s">
        <v>340</v>
      </c>
      <c r="AV239" s="80" t="s">
        <v>340</v>
      </c>
      <c r="AW239" s="80" t="s">
        <v>340</v>
      </c>
      <c r="AX239" s="80">
        <v>0</v>
      </c>
      <c r="AY239" s="70">
        <v>86.60049627791562</v>
      </c>
      <c r="AZ239" s="70">
        <v>4.962779156327544</v>
      </c>
      <c r="BA239" s="70">
        <v>0</v>
      </c>
      <c r="BB239" s="70">
        <v>0.49627791563275436</v>
      </c>
      <c r="BC239" s="70">
        <v>6.9478908188585615</v>
      </c>
      <c r="BD239" s="70">
        <v>0.9925558312655087</v>
      </c>
      <c r="BE239" s="70">
        <v>0</v>
      </c>
      <c r="BF239" s="71" t="s">
        <v>340</v>
      </c>
      <c r="BG239" s="71" t="s">
        <v>340</v>
      </c>
      <c r="BH239" s="71" t="s">
        <v>340</v>
      </c>
      <c r="BI239" s="71" t="s">
        <v>340</v>
      </c>
      <c r="BJ239" s="71"/>
      <c r="BK239" s="71" t="s">
        <v>340</v>
      </c>
      <c r="BL239" s="9">
        <v>1</v>
      </c>
      <c r="BM239" s="9"/>
      <c r="BN239" s="3" t="s">
        <v>1243</v>
      </c>
      <c r="BO239" s="20" t="s">
        <v>1501</v>
      </c>
      <c r="BP239" s="9" t="s">
        <v>340</v>
      </c>
      <c r="BQ239" s="9" t="s">
        <v>1716</v>
      </c>
      <c r="BR239" s="9">
        <v>1</v>
      </c>
      <c r="BS239" s="9">
        <v>0</v>
      </c>
      <c r="BT239" s="9">
        <v>0</v>
      </c>
      <c r="BU239" s="9">
        <v>0</v>
      </c>
      <c r="BV239" s="9">
        <v>0</v>
      </c>
      <c r="BW239" s="9">
        <v>0</v>
      </c>
      <c r="BX239" s="9" t="s">
        <v>1807</v>
      </c>
      <c r="BY239" s="9">
        <v>9</v>
      </c>
      <c r="BZ239" s="9" t="s">
        <v>1513</v>
      </c>
      <c r="CA239" s="9">
        <v>3</v>
      </c>
      <c r="CB239" s="9">
        <v>39</v>
      </c>
      <c r="CC239" s="9">
        <v>0</v>
      </c>
      <c r="CD239" s="9">
        <v>0</v>
      </c>
      <c r="CE239" s="9">
        <v>1</v>
      </c>
      <c r="CF239" s="9">
        <v>0</v>
      </c>
      <c r="CG239" s="9" t="s">
        <v>340</v>
      </c>
      <c r="CH239" s="9">
        <v>0</v>
      </c>
      <c r="CI239" s="9">
        <v>0</v>
      </c>
      <c r="CJ239" s="72">
        <v>3500</v>
      </c>
      <c r="CK239" s="72">
        <v>100</v>
      </c>
      <c r="CL239" s="79" t="s">
        <v>728</v>
      </c>
      <c r="CM239" s="22" t="s">
        <v>1685</v>
      </c>
      <c r="CN239" s="9"/>
      <c r="CO239" s="9"/>
      <c r="CP239" s="73"/>
      <c r="CQ239" s="74" t="s">
        <v>340</v>
      </c>
      <c r="CR239" s="25"/>
      <c r="CS239" s="25"/>
      <c r="CT239" s="71"/>
      <c r="CU239" s="9" t="s">
        <v>348</v>
      </c>
      <c r="CV239" s="9">
        <v>1</v>
      </c>
      <c r="CW239" s="9">
        <v>4</v>
      </c>
      <c r="CX239" s="75" t="s">
        <v>728</v>
      </c>
      <c r="CY239" s="26" t="s">
        <v>1386</v>
      </c>
      <c r="CZ239" s="71"/>
      <c r="DA239" s="71"/>
      <c r="DB239" s="76"/>
      <c r="DC239" s="9"/>
      <c r="DD239" s="9" t="s">
        <v>340</v>
      </c>
      <c r="DE239" s="6"/>
      <c r="DF239" s="5"/>
      <c r="DG239" s="5"/>
      <c r="DH239" s="5"/>
      <c r="DI239" s="5" t="s">
        <v>340</v>
      </c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77"/>
      <c r="FE239" s="26"/>
      <c r="FF239" s="26"/>
      <c r="FG239" s="26"/>
      <c r="FH239" s="26"/>
      <c r="FI239" s="26"/>
      <c r="FJ239" s="26"/>
      <c r="FK239" s="26"/>
      <c r="FL239" s="26"/>
      <c r="FM239" s="26"/>
      <c r="FN239" s="26"/>
      <c r="FO239" s="26"/>
      <c r="FP239" s="26"/>
      <c r="FQ239" s="26"/>
      <c r="FR239" s="26"/>
      <c r="FS239" s="26"/>
      <c r="FT239" s="26"/>
      <c r="FU239" s="26"/>
      <c r="FV239" s="26"/>
      <c r="FW239" s="26"/>
      <c r="FX239" s="26"/>
      <c r="FY239" s="26"/>
      <c r="FZ239" s="26"/>
      <c r="GA239" s="26"/>
      <c r="GB239" s="26"/>
      <c r="GC239" s="26"/>
      <c r="GD239" s="26"/>
      <c r="GE239" s="26"/>
      <c r="GF239" s="26"/>
      <c r="GG239" s="26"/>
      <c r="GH239" s="26"/>
      <c r="GI239" s="26"/>
      <c r="GJ239" s="26"/>
      <c r="GK239" s="26"/>
      <c r="GL239" s="26"/>
      <c r="GM239" s="26"/>
      <c r="GN239" s="26"/>
      <c r="GO239" s="26"/>
      <c r="GP239" s="26"/>
      <c r="GQ239" s="26"/>
      <c r="GR239" s="26"/>
      <c r="GS239" s="26"/>
      <c r="GT239" s="26"/>
      <c r="GU239" s="26"/>
      <c r="GV239" s="26"/>
      <c r="GW239" s="26"/>
      <c r="GX239" s="26"/>
      <c r="GY239" s="26"/>
      <c r="GZ239" s="26"/>
      <c r="HA239" s="26"/>
      <c r="HB239" s="26"/>
      <c r="HC239" s="26"/>
      <c r="HD239" s="26"/>
      <c r="HE239" s="26"/>
      <c r="HF239" s="26"/>
      <c r="HG239" s="26"/>
      <c r="HH239" s="26"/>
      <c r="HI239" s="26"/>
      <c r="HJ239" s="26"/>
      <c r="HK239" s="26"/>
      <c r="HL239" s="26"/>
      <c r="HM239" s="26"/>
      <c r="HN239" s="26"/>
      <c r="HO239" s="26"/>
      <c r="HP239" s="26"/>
      <c r="HQ239" s="26"/>
      <c r="HR239" s="26"/>
      <c r="HS239" s="26"/>
      <c r="HT239" s="26"/>
      <c r="HU239" s="26"/>
      <c r="HV239" s="26"/>
      <c r="HW239" s="26"/>
      <c r="HX239" s="26"/>
      <c r="HY239" s="26"/>
      <c r="HZ239" s="26"/>
      <c r="IA239" s="26"/>
      <c r="IB239" s="26"/>
      <c r="IC239" s="26"/>
      <c r="ID239" s="26"/>
      <c r="IE239" s="26"/>
      <c r="IF239" s="26"/>
      <c r="IG239" s="26"/>
      <c r="IH239" s="26"/>
      <c r="II239" s="26"/>
      <c r="IJ239" s="26"/>
      <c r="IK239" s="26"/>
      <c r="IL239" s="26"/>
      <c r="IM239" s="26"/>
      <c r="IN239" s="26"/>
      <c r="IO239" s="26"/>
      <c r="IP239" s="26"/>
      <c r="IQ239" s="26"/>
      <c r="IR239" s="26"/>
    </row>
    <row r="240" spans="1:252" ht="12.75">
      <c r="A240" s="23" t="s">
        <v>626</v>
      </c>
      <c r="B240" s="9" t="s">
        <v>363</v>
      </c>
      <c r="C240" s="9" t="s">
        <v>104</v>
      </c>
      <c r="D240" s="9" t="s">
        <v>105</v>
      </c>
      <c r="E240" s="63" t="s">
        <v>106</v>
      </c>
      <c r="F240" s="63" t="s">
        <v>1054</v>
      </c>
      <c r="G240" s="64">
        <v>522502</v>
      </c>
      <c r="H240" s="64">
        <v>775531</v>
      </c>
      <c r="I240" s="65" t="s">
        <v>497</v>
      </c>
      <c r="J240" s="65"/>
      <c r="K240" s="65"/>
      <c r="L240" s="6"/>
      <c r="M240" s="9" t="s">
        <v>344</v>
      </c>
      <c r="N240" s="66"/>
      <c r="O240" s="40"/>
      <c r="P240" s="40">
        <f>49+78</f>
        <v>127</v>
      </c>
      <c r="Q240" s="67"/>
      <c r="R240" s="67"/>
      <c r="S240" s="67"/>
      <c r="T240" s="9" t="s">
        <v>340</v>
      </c>
      <c r="U240" s="9"/>
      <c r="V240" s="68"/>
      <c r="W240" s="65"/>
      <c r="X240" s="65"/>
      <c r="Y240" s="65"/>
      <c r="Z240" s="68" t="s">
        <v>340</v>
      </c>
      <c r="AA240" s="69">
        <v>1</v>
      </c>
      <c r="AB240" s="69">
        <v>89.74358974358975</v>
      </c>
      <c r="AC240" s="9">
        <v>1</v>
      </c>
      <c r="AD240" s="69">
        <v>3.8461538461538463</v>
      </c>
      <c r="AE240" s="25"/>
      <c r="AF240" s="25"/>
      <c r="AG240" s="25"/>
      <c r="AH240" s="25"/>
      <c r="AI240" s="20"/>
      <c r="AJ240" s="20"/>
      <c r="AK240" s="20"/>
      <c r="AL240" s="20"/>
      <c r="AM240" s="9" t="s">
        <v>340</v>
      </c>
      <c r="AN240" s="9">
        <v>0</v>
      </c>
      <c r="AO240" s="9" t="s">
        <v>340</v>
      </c>
      <c r="AP240" s="9">
        <v>0</v>
      </c>
      <c r="AQ240" s="9">
        <v>0</v>
      </c>
      <c r="AR240" s="80" t="s">
        <v>340</v>
      </c>
      <c r="AS240" s="80" t="s">
        <v>340</v>
      </c>
      <c r="AT240" s="80">
        <v>0</v>
      </c>
      <c r="AU240" s="80">
        <v>0</v>
      </c>
      <c r="AV240" s="80">
        <v>0</v>
      </c>
      <c r="AW240" s="80">
        <v>0</v>
      </c>
      <c r="AX240" s="80" t="s">
        <v>340</v>
      </c>
      <c r="AY240" s="70">
        <v>89.74358974358975</v>
      </c>
      <c r="AZ240" s="70">
        <v>6.41025641025641</v>
      </c>
      <c r="BA240" s="70">
        <v>0</v>
      </c>
      <c r="BB240" s="70">
        <v>0</v>
      </c>
      <c r="BC240" s="70">
        <v>0</v>
      </c>
      <c r="BD240" s="70">
        <v>0</v>
      </c>
      <c r="BE240" s="70">
        <v>3.8461538461538463</v>
      </c>
      <c r="BF240" s="71" t="s">
        <v>340</v>
      </c>
      <c r="BG240" s="71" t="s">
        <v>340</v>
      </c>
      <c r="BH240" s="71"/>
      <c r="BI240" s="71" t="s">
        <v>340</v>
      </c>
      <c r="BJ240" s="71"/>
      <c r="BK240" s="71" t="s">
        <v>340</v>
      </c>
      <c r="BL240" s="9">
        <v>2</v>
      </c>
      <c r="BM240" s="9" t="s">
        <v>340</v>
      </c>
      <c r="BN240" s="3" t="s">
        <v>1158</v>
      </c>
      <c r="BO240" s="20" t="s">
        <v>1501</v>
      </c>
      <c r="BP240" s="9" t="s">
        <v>340</v>
      </c>
      <c r="BQ240" s="9">
        <v>2</v>
      </c>
      <c r="BR240" s="9">
        <v>2</v>
      </c>
      <c r="BS240" s="9">
        <v>0</v>
      </c>
      <c r="BT240" s="9">
        <v>0</v>
      </c>
      <c r="BU240" s="9">
        <v>0</v>
      </c>
      <c r="BV240" s="9">
        <v>0</v>
      </c>
      <c r="BW240" s="9">
        <v>0</v>
      </c>
      <c r="BX240" s="9" t="s">
        <v>708</v>
      </c>
      <c r="BY240" s="9" t="s">
        <v>1605</v>
      </c>
      <c r="BZ240" s="9" t="s">
        <v>1633</v>
      </c>
      <c r="CA240" s="9" t="s">
        <v>708</v>
      </c>
      <c r="CB240" s="9">
        <v>46</v>
      </c>
      <c r="CC240" s="9">
        <v>0</v>
      </c>
      <c r="CD240" s="9" t="s">
        <v>340</v>
      </c>
      <c r="CE240" s="9">
        <v>1</v>
      </c>
      <c r="CF240" s="9">
        <v>0</v>
      </c>
      <c r="CG240" s="9" t="s">
        <v>340</v>
      </c>
      <c r="CH240" s="9">
        <v>0</v>
      </c>
      <c r="CI240" s="9">
        <v>0</v>
      </c>
      <c r="CJ240" s="72">
        <v>3500</v>
      </c>
      <c r="CK240" s="72">
        <v>100</v>
      </c>
      <c r="CL240" s="79" t="s">
        <v>728</v>
      </c>
      <c r="CM240" s="22" t="s">
        <v>1685</v>
      </c>
      <c r="CN240" s="9"/>
      <c r="CO240" s="9"/>
      <c r="CP240" s="73"/>
      <c r="CQ240" s="74" t="s">
        <v>340</v>
      </c>
      <c r="CR240" s="25"/>
      <c r="CS240" s="25"/>
      <c r="CT240" s="71"/>
      <c r="CU240" s="9" t="s">
        <v>348</v>
      </c>
      <c r="CV240" s="9">
        <v>1</v>
      </c>
      <c r="CW240" s="9">
        <v>4</v>
      </c>
      <c r="CX240" s="75" t="s">
        <v>728</v>
      </c>
      <c r="CY240" s="26" t="s">
        <v>793</v>
      </c>
      <c r="CZ240" s="71"/>
      <c r="DA240" s="71"/>
      <c r="DB240" s="76"/>
      <c r="DC240" s="9"/>
      <c r="DD240" s="9" t="s">
        <v>340</v>
      </c>
      <c r="DE240" s="6"/>
      <c r="DF240" s="5"/>
      <c r="DG240" s="5"/>
      <c r="DH240" s="5"/>
      <c r="DI240" s="5" t="s">
        <v>340</v>
      </c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77"/>
      <c r="FE240" s="26"/>
      <c r="FF240" s="26"/>
      <c r="FG240" s="26"/>
      <c r="FH240" s="26"/>
      <c r="FI240" s="26"/>
      <c r="FJ240" s="26"/>
      <c r="FK240" s="26"/>
      <c r="FL240" s="26"/>
      <c r="FM240" s="26"/>
      <c r="FN240" s="26"/>
      <c r="FO240" s="26"/>
      <c r="FP240" s="26"/>
      <c r="FQ240" s="26"/>
      <c r="FR240" s="26"/>
      <c r="FS240" s="26"/>
      <c r="FT240" s="26"/>
      <c r="FU240" s="26"/>
      <c r="FV240" s="26"/>
      <c r="FW240" s="26"/>
      <c r="FX240" s="26"/>
      <c r="FY240" s="26"/>
      <c r="FZ240" s="26"/>
      <c r="GA240" s="26"/>
      <c r="GB240" s="26"/>
      <c r="GC240" s="26"/>
      <c r="GD240" s="26"/>
      <c r="GE240" s="26"/>
      <c r="GF240" s="26"/>
      <c r="GG240" s="26"/>
      <c r="GH240" s="26"/>
      <c r="GI240" s="26"/>
      <c r="GJ240" s="26"/>
      <c r="GK240" s="26"/>
      <c r="GL240" s="26"/>
      <c r="GM240" s="26"/>
      <c r="GN240" s="26"/>
      <c r="GO240" s="26"/>
      <c r="GP240" s="26"/>
      <c r="GQ240" s="26"/>
      <c r="GR240" s="26"/>
      <c r="GS240" s="26"/>
      <c r="GT240" s="26"/>
      <c r="GU240" s="26"/>
      <c r="GV240" s="26"/>
      <c r="GW240" s="26"/>
      <c r="GX240" s="26"/>
      <c r="GY240" s="26"/>
      <c r="GZ240" s="26"/>
      <c r="HA240" s="26"/>
      <c r="HB240" s="26"/>
      <c r="HC240" s="26"/>
      <c r="HD240" s="26"/>
      <c r="HE240" s="26"/>
      <c r="HF240" s="26"/>
      <c r="HG240" s="26"/>
      <c r="HH240" s="26"/>
      <c r="HI240" s="26"/>
      <c r="HJ240" s="26"/>
      <c r="HK240" s="26"/>
      <c r="HL240" s="26"/>
      <c r="HM240" s="26"/>
      <c r="HN240" s="26"/>
      <c r="HO240" s="26"/>
      <c r="HP240" s="26"/>
      <c r="HQ240" s="26"/>
      <c r="HR240" s="26"/>
      <c r="HS240" s="26"/>
      <c r="HT240" s="26"/>
      <c r="HU240" s="26"/>
      <c r="HV240" s="26"/>
      <c r="HW240" s="26"/>
      <c r="HX240" s="26"/>
      <c r="HY240" s="26"/>
      <c r="HZ240" s="26"/>
      <c r="IA240" s="26"/>
      <c r="IB240" s="26"/>
      <c r="IC240" s="26"/>
      <c r="ID240" s="26"/>
      <c r="IE240" s="26"/>
      <c r="IF240" s="26"/>
      <c r="IG240" s="26"/>
      <c r="IH240" s="26"/>
      <c r="II240" s="26"/>
      <c r="IJ240" s="26"/>
      <c r="IK240" s="26"/>
      <c r="IL240" s="26"/>
      <c r="IM240" s="26"/>
      <c r="IN240" s="26"/>
      <c r="IO240" s="26"/>
      <c r="IP240" s="26"/>
      <c r="IQ240" s="26"/>
      <c r="IR240" s="26"/>
    </row>
    <row r="241" spans="1:252" ht="25.5">
      <c r="A241" s="23" t="s">
        <v>625</v>
      </c>
      <c r="B241" s="9" t="s">
        <v>363</v>
      </c>
      <c r="C241" s="9" t="s">
        <v>2018</v>
      </c>
      <c r="D241" s="9" t="s">
        <v>2019</v>
      </c>
      <c r="E241" s="63" t="s">
        <v>2020</v>
      </c>
      <c r="F241" s="63" t="s">
        <v>1054</v>
      </c>
      <c r="G241" s="64">
        <v>584241</v>
      </c>
      <c r="H241" s="64">
        <v>655934</v>
      </c>
      <c r="I241" s="65" t="s">
        <v>497</v>
      </c>
      <c r="J241" s="65"/>
      <c r="K241" s="65"/>
      <c r="L241" s="6"/>
      <c r="M241" s="9" t="s">
        <v>344</v>
      </c>
      <c r="N241" s="66"/>
      <c r="O241" s="40"/>
      <c r="P241" s="40">
        <v>1</v>
      </c>
      <c r="Q241" s="67"/>
      <c r="R241" s="67"/>
      <c r="S241" s="67"/>
      <c r="T241" s="9" t="s">
        <v>340</v>
      </c>
      <c r="U241" s="9"/>
      <c r="V241" s="68"/>
      <c r="W241" s="65"/>
      <c r="X241" s="65"/>
      <c r="Y241" s="65"/>
      <c r="Z241" s="68" t="s">
        <v>340</v>
      </c>
      <c r="AA241" s="69">
        <v>4</v>
      </c>
      <c r="AB241" s="69">
        <v>100</v>
      </c>
      <c r="AC241" s="9">
        <v>2</v>
      </c>
      <c r="AD241" s="69">
        <v>100</v>
      </c>
      <c r="AE241" s="24"/>
      <c r="AF241" s="83"/>
      <c r="AG241" s="74" t="s">
        <v>340</v>
      </c>
      <c r="AH241" s="74"/>
      <c r="AI241" s="20"/>
      <c r="AJ241" s="20"/>
      <c r="AK241" s="20"/>
      <c r="AL241" s="20"/>
      <c r="AM241" s="9" t="s">
        <v>340</v>
      </c>
      <c r="AN241" s="9">
        <v>0</v>
      </c>
      <c r="AO241" s="9" t="s">
        <v>340</v>
      </c>
      <c r="AP241" s="9">
        <v>0</v>
      </c>
      <c r="AQ241" s="9">
        <v>0</v>
      </c>
      <c r="AR241" s="80">
        <v>0</v>
      </c>
      <c r="AS241" s="80">
        <v>0</v>
      </c>
      <c r="AT241" s="80">
        <v>0</v>
      </c>
      <c r="AU241" s="80" t="s">
        <v>340</v>
      </c>
      <c r="AV241" s="80">
        <v>0</v>
      </c>
      <c r="AW241" s="80">
        <v>0</v>
      </c>
      <c r="AX241" s="80">
        <v>0</v>
      </c>
      <c r="AY241" s="70">
        <v>0</v>
      </c>
      <c r="AZ241" s="70">
        <v>0</v>
      </c>
      <c r="BA241" s="70">
        <v>0</v>
      </c>
      <c r="BB241" s="70">
        <v>100</v>
      </c>
      <c r="BC241" s="70">
        <v>0</v>
      </c>
      <c r="BD241" s="70">
        <v>0</v>
      </c>
      <c r="BE241" s="70">
        <v>0</v>
      </c>
      <c r="BF241" s="71"/>
      <c r="BG241" s="71" t="s">
        <v>340</v>
      </c>
      <c r="BH241" s="71"/>
      <c r="BI241" s="71"/>
      <c r="BJ241" s="71"/>
      <c r="BK241" s="71"/>
      <c r="BL241" s="84">
        <v>3</v>
      </c>
      <c r="BM241" s="9"/>
      <c r="BN241" s="3" t="s">
        <v>1248</v>
      </c>
      <c r="BO241" s="20" t="s">
        <v>1501</v>
      </c>
      <c r="BP241" s="9" t="s">
        <v>340</v>
      </c>
      <c r="BQ241" s="9" t="s">
        <v>1807</v>
      </c>
      <c r="BR241" s="9">
        <v>3</v>
      </c>
      <c r="BS241" s="9">
        <v>0</v>
      </c>
      <c r="BT241" s="9">
        <v>0</v>
      </c>
      <c r="BU241" s="9">
        <v>0</v>
      </c>
      <c r="BV241" s="9">
        <v>0</v>
      </c>
      <c r="BW241" s="9">
        <v>1</v>
      </c>
      <c r="BX241" s="9" t="s">
        <v>708</v>
      </c>
      <c r="BY241" s="9">
        <v>2</v>
      </c>
      <c r="BZ241" s="9">
        <v>7</v>
      </c>
      <c r="CA241" s="9">
        <v>8</v>
      </c>
      <c r="CB241" s="9">
        <v>39</v>
      </c>
      <c r="CC241" s="9">
        <v>0</v>
      </c>
      <c r="CD241" s="9">
        <v>0</v>
      </c>
      <c r="CE241" s="9">
        <v>1</v>
      </c>
      <c r="CF241" s="9">
        <v>0</v>
      </c>
      <c r="CG241" s="9" t="s">
        <v>340</v>
      </c>
      <c r="CH241" s="9">
        <v>0</v>
      </c>
      <c r="CI241" s="9">
        <v>0</v>
      </c>
      <c r="CJ241" s="72">
        <v>3510</v>
      </c>
      <c r="CK241" s="72">
        <v>100</v>
      </c>
      <c r="CL241" s="24" t="s">
        <v>728</v>
      </c>
      <c r="CM241" s="21" t="s">
        <v>1685</v>
      </c>
      <c r="CN241" s="9"/>
      <c r="CO241" s="9"/>
      <c r="CP241" s="73"/>
      <c r="CQ241" s="74" t="s">
        <v>340</v>
      </c>
      <c r="CR241" s="25"/>
      <c r="CS241" s="25"/>
      <c r="CT241" s="71"/>
      <c r="CU241" s="9" t="s">
        <v>348</v>
      </c>
      <c r="CV241" s="9">
        <v>1</v>
      </c>
      <c r="CW241" s="9">
        <v>4</v>
      </c>
      <c r="CX241" s="75" t="s">
        <v>728</v>
      </c>
      <c r="CY241" s="26" t="s">
        <v>1373</v>
      </c>
      <c r="CZ241" s="71"/>
      <c r="DA241" s="71"/>
      <c r="DB241" s="76"/>
      <c r="DC241" s="9"/>
      <c r="DD241" s="9" t="s">
        <v>340</v>
      </c>
      <c r="DE241" s="6"/>
      <c r="DF241" s="5"/>
      <c r="DG241" s="5"/>
      <c r="DH241" s="5"/>
      <c r="DI241" s="5" t="s">
        <v>340</v>
      </c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77"/>
      <c r="FE241" s="26"/>
      <c r="FF241" s="26"/>
      <c r="FG241" s="26"/>
      <c r="FH241" s="26"/>
      <c r="FI241" s="26"/>
      <c r="FJ241" s="26"/>
      <c r="FK241" s="26"/>
      <c r="FL241" s="26"/>
      <c r="FM241" s="26"/>
      <c r="FN241" s="26"/>
      <c r="FO241" s="26"/>
      <c r="FP241" s="26"/>
      <c r="FQ241" s="26"/>
      <c r="FR241" s="26"/>
      <c r="FS241" s="26"/>
      <c r="FT241" s="26"/>
      <c r="FU241" s="26"/>
      <c r="FV241" s="26"/>
      <c r="FW241" s="26"/>
      <c r="FX241" s="26"/>
      <c r="FY241" s="26"/>
      <c r="FZ241" s="26"/>
      <c r="GA241" s="26"/>
      <c r="GB241" s="26"/>
      <c r="GC241" s="26"/>
      <c r="GD241" s="26"/>
      <c r="GE241" s="26"/>
      <c r="GF241" s="26"/>
      <c r="GG241" s="26"/>
      <c r="GH241" s="26"/>
      <c r="GI241" s="26"/>
      <c r="GJ241" s="26"/>
      <c r="GK241" s="26"/>
      <c r="GL241" s="26"/>
      <c r="GM241" s="26"/>
      <c r="GN241" s="26"/>
      <c r="GO241" s="26"/>
      <c r="GP241" s="26"/>
      <c r="GQ241" s="26"/>
      <c r="GR241" s="26"/>
      <c r="GS241" s="26"/>
      <c r="GT241" s="26"/>
      <c r="GU241" s="26"/>
      <c r="GV241" s="26"/>
      <c r="GW241" s="26"/>
      <c r="GX241" s="26"/>
      <c r="GY241" s="26"/>
      <c r="GZ241" s="26"/>
      <c r="HA241" s="26"/>
      <c r="HB241" s="26"/>
      <c r="HC241" s="26"/>
      <c r="HD241" s="26"/>
      <c r="HE241" s="26"/>
      <c r="HF241" s="26"/>
      <c r="HG241" s="26"/>
      <c r="HH241" s="26"/>
      <c r="HI241" s="26"/>
      <c r="HJ241" s="26"/>
      <c r="HK241" s="26"/>
      <c r="HL241" s="26"/>
      <c r="HM241" s="26"/>
      <c r="HN241" s="26"/>
      <c r="HO241" s="26"/>
      <c r="HP241" s="26"/>
      <c r="HQ241" s="26"/>
      <c r="HR241" s="26"/>
      <c r="HS241" s="26"/>
      <c r="HT241" s="26"/>
      <c r="HU241" s="26"/>
      <c r="HV241" s="26"/>
      <c r="HW241" s="26"/>
      <c r="HX241" s="26"/>
      <c r="HY241" s="26"/>
      <c r="HZ241" s="26"/>
      <c r="IA241" s="26"/>
      <c r="IB241" s="26"/>
      <c r="IC241" s="26"/>
      <c r="ID241" s="26"/>
      <c r="IE241" s="26"/>
      <c r="IF241" s="26"/>
      <c r="IG241" s="26"/>
      <c r="IH241" s="26"/>
      <c r="II241" s="26"/>
      <c r="IJ241" s="26"/>
      <c r="IK241" s="26"/>
      <c r="IL241" s="26"/>
      <c r="IM241" s="26"/>
      <c r="IN241" s="26"/>
      <c r="IO241" s="26"/>
      <c r="IP241" s="26"/>
      <c r="IQ241" s="26"/>
      <c r="IR241" s="26"/>
    </row>
    <row r="242" spans="1:252" ht="12.75">
      <c r="A242" s="23" t="s">
        <v>624</v>
      </c>
      <c r="B242" s="9" t="s">
        <v>363</v>
      </c>
      <c r="C242" s="9" t="s">
        <v>107</v>
      </c>
      <c r="D242" s="9" t="s">
        <v>108</v>
      </c>
      <c r="E242" s="63" t="s">
        <v>1940</v>
      </c>
      <c r="F242" s="63" t="s">
        <v>1054</v>
      </c>
      <c r="G242" s="64">
        <v>613519</v>
      </c>
      <c r="H242" s="64">
        <v>715546</v>
      </c>
      <c r="I242" s="65" t="s">
        <v>497</v>
      </c>
      <c r="J242" s="65"/>
      <c r="K242" s="65"/>
      <c r="L242" s="6"/>
      <c r="M242" s="9" t="s">
        <v>344</v>
      </c>
      <c r="N242" s="66"/>
      <c r="O242" s="40"/>
      <c r="P242" s="40"/>
      <c r="Q242" s="67"/>
      <c r="R242" s="67"/>
      <c r="S242" s="67"/>
      <c r="T242" s="9" t="s">
        <v>340</v>
      </c>
      <c r="U242" s="9"/>
      <c r="V242" s="68"/>
      <c r="W242" s="65"/>
      <c r="X242" s="65"/>
      <c r="Y242" s="65"/>
      <c r="Z242" s="68" t="s">
        <v>340</v>
      </c>
      <c r="AA242" s="69"/>
      <c r="AB242" s="69"/>
      <c r="AC242" s="9">
        <v>1</v>
      </c>
      <c r="AD242" s="69"/>
      <c r="AE242" s="25"/>
      <c r="AF242" s="74"/>
      <c r="AG242" s="74" t="s">
        <v>340</v>
      </c>
      <c r="AH242" s="74"/>
      <c r="AI242" s="20"/>
      <c r="AJ242" s="20"/>
      <c r="AK242" s="20"/>
      <c r="AL242" s="20"/>
      <c r="AM242" s="9" t="s">
        <v>340</v>
      </c>
      <c r="AN242" s="9">
        <v>0</v>
      </c>
      <c r="AO242" s="9" t="s">
        <v>340</v>
      </c>
      <c r="AP242" s="9">
        <v>0</v>
      </c>
      <c r="AQ242" s="9">
        <v>0</v>
      </c>
      <c r="AR242" s="80">
        <v>0</v>
      </c>
      <c r="AS242" s="80">
        <v>0</v>
      </c>
      <c r="AT242" s="80">
        <v>0</v>
      </c>
      <c r="AU242" s="80">
        <v>0</v>
      </c>
      <c r="AV242" s="80">
        <v>0</v>
      </c>
      <c r="AW242" s="80">
        <v>0</v>
      </c>
      <c r="AX242" s="80">
        <v>0</v>
      </c>
      <c r="AY242" s="70">
        <v>0</v>
      </c>
      <c r="AZ242" s="70">
        <v>0</v>
      </c>
      <c r="BA242" s="70">
        <v>0</v>
      </c>
      <c r="BB242" s="70">
        <v>0</v>
      </c>
      <c r="BC242" s="70">
        <v>0</v>
      </c>
      <c r="BD242" s="70">
        <v>0</v>
      </c>
      <c r="BE242" s="70">
        <v>0</v>
      </c>
      <c r="BF242" s="71"/>
      <c r="BG242" s="71"/>
      <c r="BH242" s="71"/>
      <c r="BI242" s="71"/>
      <c r="BJ242" s="71"/>
      <c r="BK242" s="71"/>
      <c r="BL242" s="84">
        <v>2</v>
      </c>
      <c r="BM242" s="9"/>
      <c r="BN242" s="3" t="s">
        <v>1249</v>
      </c>
      <c r="BO242" s="20" t="s">
        <v>1501</v>
      </c>
      <c r="BP242" s="9" t="s">
        <v>340</v>
      </c>
      <c r="BQ242" s="9">
        <v>2</v>
      </c>
      <c r="BR242" s="9">
        <v>2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 t="s">
        <v>1513</v>
      </c>
      <c r="BY242" s="9" t="s">
        <v>1807</v>
      </c>
      <c r="BZ242" s="9" t="s">
        <v>708</v>
      </c>
      <c r="CA242" s="9" t="s">
        <v>1807</v>
      </c>
      <c r="CB242" s="9">
        <v>45</v>
      </c>
      <c r="CC242" s="9">
        <v>0</v>
      </c>
      <c r="CD242" s="9">
        <v>0</v>
      </c>
      <c r="CE242" s="9">
        <v>1</v>
      </c>
      <c r="CF242" s="9">
        <v>0</v>
      </c>
      <c r="CG242" s="9" t="s">
        <v>340</v>
      </c>
      <c r="CH242" s="9">
        <v>0</v>
      </c>
      <c r="CI242" s="9">
        <v>0</v>
      </c>
      <c r="CJ242" s="72">
        <v>3511</v>
      </c>
      <c r="CK242" s="72">
        <v>100</v>
      </c>
      <c r="CL242" s="24" t="s">
        <v>728</v>
      </c>
      <c r="CM242" s="21" t="s">
        <v>1685</v>
      </c>
      <c r="CN242" s="9"/>
      <c r="CO242" s="9"/>
      <c r="CP242" s="73"/>
      <c r="CQ242" s="74" t="s">
        <v>340</v>
      </c>
      <c r="CR242" s="25"/>
      <c r="CS242" s="25"/>
      <c r="CT242" s="71"/>
      <c r="CU242" s="9" t="s">
        <v>348</v>
      </c>
      <c r="CV242" s="9">
        <v>1</v>
      </c>
      <c r="CW242" s="9">
        <v>4</v>
      </c>
      <c r="CX242" s="75" t="s">
        <v>728</v>
      </c>
      <c r="CY242" s="26"/>
      <c r="CZ242" s="71"/>
      <c r="DA242" s="71"/>
      <c r="DB242" s="76"/>
      <c r="DC242" s="9"/>
      <c r="DD242" s="9" t="s">
        <v>340</v>
      </c>
      <c r="DE242" s="6"/>
      <c r="DF242" s="5"/>
      <c r="DG242" s="5"/>
      <c r="DH242" s="5"/>
      <c r="DI242" s="5" t="s">
        <v>340</v>
      </c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77"/>
      <c r="FE242" s="26"/>
      <c r="FF242" s="26"/>
      <c r="FG242" s="26"/>
      <c r="FH242" s="26"/>
      <c r="FI242" s="26"/>
      <c r="FJ242" s="26"/>
      <c r="FK242" s="26"/>
      <c r="FL242" s="26"/>
      <c r="FM242" s="26"/>
      <c r="FN242" s="26"/>
      <c r="FO242" s="26"/>
      <c r="FP242" s="26"/>
      <c r="FQ242" s="26"/>
      <c r="FR242" s="26"/>
      <c r="FS242" s="26"/>
      <c r="FT242" s="26"/>
      <c r="FU242" s="26"/>
      <c r="FV242" s="26"/>
      <c r="FW242" s="26"/>
      <c r="FX242" s="26"/>
      <c r="FY242" s="26"/>
      <c r="FZ242" s="26"/>
      <c r="GA242" s="26"/>
      <c r="GB242" s="26"/>
      <c r="GC242" s="26"/>
      <c r="GD242" s="26"/>
      <c r="GE242" s="26"/>
      <c r="GF242" s="26"/>
      <c r="GG242" s="26"/>
      <c r="GH242" s="26"/>
      <c r="GI242" s="26"/>
      <c r="GJ242" s="26"/>
      <c r="GK242" s="26"/>
      <c r="GL242" s="26"/>
      <c r="GM242" s="26"/>
      <c r="GN242" s="26"/>
      <c r="GO242" s="26"/>
      <c r="GP242" s="26"/>
      <c r="GQ242" s="26"/>
      <c r="GR242" s="26"/>
      <c r="GS242" s="26"/>
      <c r="GT242" s="26"/>
      <c r="GU242" s="26"/>
      <c r="GV242" s="26"/>
      <c r="GW242" s="26"/>
      <c r="GX242" s="26"/>
      <c r="GY242" s="26"/>
      <c r="GZ242" s="26"/>
      <c r="HA242" s="26"/>
      <c r="HB242" s="26"/>
      <c r="HC242" s="26"/>
      <c r="HD242" s="26"/>
      <c r="HE242" s="26"/>
      <c r="HF242" s="26"/>
      <c r="HG242" s="26"/>
      <c r="HH242" s="26"/>
      <c r="HI242" s="26"/>
      <c r="HJ242" s="26"/>
      <c r="HK242" s="26"/>
      <c r="HL242" s="26"/>
      <c r="HM242" s="26"/>
      <c r="HN242" s="26"/>
      <c r="HO242" s="26"/>
      <c r="HP242" s="26"/>
      <c r="HQ242" s="26"/>
      <c r="HR242" s="26"/>
      <c r="HS242" s="26"/>
      <c r="HT242" s="26"/>
      <c r="HU242" s="26"/>
      <c r="HV242" s="26"/>
      <c r="HW242" s="26"/>
      <c r="HX242" s="26"/>
      <c r="HY242" s="26"/>
      <c r="HZ242" s="26"/>
      <c r="IA242" s="26"/>
      <c r="IB242" s="26"/>
      <c r="IC242" s="26"/>
      <c r="ID242" s="26"/>
      <c r="IE242" s="26"/>
      <c r="IF242" s="26"/>
      <c r="IG242" s="26"/>
      <c r="IH242" s="26"/>
      <c r="II242" s="26"/>
      <c r="IJ242" s="26"/>
      <c r="IK242" s="26"/>
      <c r="IL242" s="26"/>
      <c r="IM242" s="26"/>
      <c r="IN242" s="26"/>
      <c r="IO242" s="26"/>
      <c r="IP242" s="26"/>
      <c r="IQ242" s="26"/>
      <c r="IR242" s="26"/>
    </row>
    <row r="243" spans="1:252" ht="12.75">
      <c r="A243" s="23" t="s">
        <v>623</v>
      </c>
      <c r="B243" s="9" t="s">
        <v>363</v>
      </c>
      <c r="C243" s="9" t="s">
        <v>2021</v>
      </c>
      <c r="D243" s="9" t="s">
        <v>2022</v>
      </c>
      <c r="E243" s="63" t="s">
        <v>1940</v>
      </c>
      <c r="F243" s="63" t="s">
        <v>1054</v>
      </c>
      <c r="G243" s="64">
        <v>600138</v>
      </c>
      <c r="H243" s="64">
        <v>695957</v>
      </c>
      <c r="I243" s="65" t="s">
        <v>497</v>
      </c>
      <c r="J243" s="65"/>
      <c r="K243" s="65"/>
      <c r="L243" s="6"/>
      <c r="M243" s="9" t="s">
        <v>344</v>
      </c>
      <c r="N243" s="66"/>
      <c r="O243" s="40"/>
      <c r="P243" s="40">
        <f>179+180</f>
        <v>359</v>
      </c>
      <c r="Q243" s="67"/>
      <c r="R243" s="67"/>
      <c r="S243" s="67"/>
      <c r="T243" s="9" t="s">
        <v>340</v>
      </c>
      <c r="U243" s="9"/>
      <c r="V243" s="68"/>
      <c r="W243" s="65"/>
      <c r="X243" s="65"/>
      <c r="Y243" s="65"/>
      <c r="Z243" s="68" t="s">
        <v>340</v>
      </c>
      <c r="AA243" s="69">
        <v>1</v>
      </c>
      <c r="AB243" s="69">
        <v>78.2122905027933</v>
      </c>
      <c r="AC243" s="9">
        <v>2</v>
      </c>
      <c r="AD243" s="69">
        <v>11.731843575418992</v>
      </c>
      <c r="AE243" s="25"/>
      <c r="AF243" s="25"/>
      <c r="AG243" s="25" t="s">
        <v>340</v>
      </c>
      <c r="AH243" s="25"/>
      <c r="AI243" s="20"/>
      <c r="AJ243" s="20"/>
      <c r="AK243" s="20"/>
      <c r="AL243" s="20"/>
      <c r="AM243" s="9" t="s">
        <v>340</v>
      </c>
      <c r="AN243" s="9">
        <v>0</v>
      </c>
      <c r="AO243" s="9" t="s">
        <v>340</v>
      </c>
      <c r="AP243" s="9">
        <v>0</v>
      </c>
      <c r="AQ243" s="9">
        <v>0</v>
      </c>
      <c r="AR243" s="80" t="s">
        <v>340</v>
      </c>
      <c r="AS243" s="80" t="s">
        <v>340</v>
      </c>
      <c r="AT243" s="80">
        <v>0</v>
      </c>
      <c r="AU243" s="80" t="s">
        <v>340</v>
      </c>
      <c r="AV243" s="80" t="s">
        <v>340</v>
      </c>
      <c r="AW243" s="80">
        <v>0</v>
      </c>
      <c r="AX243" s="80" t="s">
        <v>340</v>
      </c>
      <c r="AY243" s="70">
        <v>78.2122905027933</v>
      </c>
      <c r="AZ243" s="70">
        <v>10.05586592178771</v>
      </c>
      <c r="BA243" s="70">
        <v>0</v>
      </c>
      <c r="BB243" s="70">
        <v>4.4692737430167595</v>
      </c>
      <c r="BC243" s="70">
        <v>6.145251396648044</v>
      </c>
      <c r="BD243" s="70">
        <v>0</v>
      </c>
      <c r="BE243" s="70">
        <v>1.1173184357541899</v>
      </c>
      <c r="BF243" s="71" t="s">
        <v>340</v>
      </c>
      <c r="BG243" s="71" t="s">
        <v>340</v>
      </c>
      <c r="BH243" s="71" t="s">
        <v>340</v>
      </c>
      <c r="BI243" s="71" t="s">
        <v>340</v>
      </c>
      <c r="BJ243" s="71"/>
      <c r="BK243" s="71" t="s">
        <v>340</v>
      </c>
      <c r="BL243" s="9">
        <v>4</v>
      </c>
      <c r="BM243" s="9"/>
      <c r="BN243" s="3" t="s">
        <v>1250</v>
      </c>
      <c r="BO243" s="20" t="s">
        <v>1501</v>
      </c>
      <c r="BP243" s="9" t="s">
        <v>340</v>
      </c>
      <c r="BQ243" s="9" t="s">
        <v>1633</v>
      </c>
      <c r="BR243" s="9">
        <v>4</v>
      </c>
      <c r="BS243" s="9">
        <v>0</v>
      </c>
      <c r="BT243" s="9">
        <v>0</v>
      </c>
      <c r="BU243" s="9">
        <v>0</v>
      </c>
      <c r="BV243" s="9">
        <v>0</v>
      </c>
      <c r="BW243" s="9">
        <v>0</v>
      </c>
      <c r="BX243" s="9">
        <v>4</v>
      </c>
      <c r="BY243" s="9" t="s">
        <v>1633</v>
      </c>
      <c r="BZ243" s="9" t="s">
        <v>708</v>
      </c>
      <c r="CA243" s="9">
        <v>3</v>
      </c>
      <c r="CB243" s="9">
        <v>44</v>
      </c>
      <c r="CC243" s="9">
        <v>0</v>
      </c>
      <c r="CD243" s="9">
        <v>0</v>
      </c>
      <c r="CE243" s="9">
        <v>1</v>
      </c>
      <c r="CF243" s="9">
        <v>0</v>
      </c>
      <c r="CG243" s="9" t="s">
        <v>340</v>
      </c>
      <c r="CH243" s="9">
        <v>0</v>
      </c>
      <c r="CI243" s="9">
        <v>0</v>
      </c>
      <c r="CJ243" s="72">
        <v>3500</v>
      </c>
      <c r="CK243" s="72">
        <v>100</v>
      </c>
      <c r="CL243" s="79" t="s">
        <v>728</v>
      </c>
      <c r="CM243" s="22" t="s">
        <v>1685</v>
      </c>
      <c r="CN243" s="9"/>
      <c r="CO243" s="9"/>
      <c r="CP243" s="73"/>
      <c r="CQ243" s="74" t="s">
        <v>340</v>
      </c>
      <c r="CR243" s="25"/>
      <c r="CS243" s="25"/>
      <c r="CT243" s="71"/>
      <c r="CU243" s="9" t="s">
        <v>348</v>
      </c>
      <c r="CV243" s="9">
        <v>1</v>
      </c>
      <c r="CW243" s="9">
        <v>4</v>
      </c>
      <c r="CX243" s="75" t="s">
        <v>728</v>
      </c>
      <c r="CY243" s="26" t="s">
        <v>793</v>
      </c>
      <c r="CZ243" s="71"/>
      <c r="DA243" s="71"/>
      <c r="DB243" s="76"/>
      <c r="DC243" s="9"/>
      <c r="DD243" s="9" t="s">
        <v>340</v>
      </c>
      <c r="DE243" s="6"/>
      <c r="DF243" s="5"/>
      <c r="DG243" s="5"/>
      <c r="DH243" s="5"/>
      <c r="DI243" s="5" t="s">
        <v>340</v>
      </c>
      <c r="DJ243" s="5"/>
      <c r="DK243" s="5"/>
      <c r="DL243" s="5"/>
      <c r="DM243" s="5"/>
      <c r="DN243" s="5"/>
      <c r="DO243" s="5"/>
      <c r="DP243" s="5"/>
      <c r="DQ243" s="5"/>
      <c r="DR243" s="5">
        <v>549.6</v>
      </c>
      <c r="DS243" s="5">
        <v>178.3</v>
      </c>
      <c r="DT243" s="5">
        <v>727.9</v>
      </c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>
        <v>727.9</v>
      </c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77">
        <v>727.9</v>
      </c>
      <c r="FE243" s="26"/>
      <c r="FF243" s="26"/>
      <c r="FG243" s="26"/>
      <c r="FH243" s="26"/>
      <c r="FI243" s="26"/>
      <c r="FJ243" s="26"/>
      <c r="FK243" s="26"/>
      <c r="FL243" s="26"/>
      <c r="FM243" s="26"/>
      <c r="FN243" s="26"/>
      <c r="FO243" s="26"/>
      <c r="FP243" s="26"/>
      <c r="FQ243" s="26"/>
      <c r="FR243" s="26"/>
      <c r="FS243" s="26"/>
      <c r="FT243" s="26"/>
      <c r="FU243" s="26"/>
      <c r="FV243" s="26"/>
      <c r="FW243" s="26"/>
      <c r="FX243" s="26"/>
      <c r="FY243" s="26"/>
      <c r="FZ243" s="26"/>
      <c r="GA243" s="26"/>
      <c r="GB243" s="26"/>
      <c r="GC243" s="26"/>
      <c r="GD243" s="26"/>
      <c r="GE243" s="26"/>
      <c r="GF243" s="26"/>
      <c r="GG243" s="26"/>
      <c r="GH243" s="26"/>
      <c r="GI243" s="26"/>
      <c r="GJ243" s="26"/>
      <c r="GK243" s="26"/>
      <c r="GL243" s="26"/>
      <c r="GM243" s="26"/>
      <c r="GN243" s="26"/>
      <c r="GO243" s="26"/>
      <c r="GP243" s="26"/>
      <c r="GQ243" s="26"/>
      <c r="GR243" s="26"/>
      <c r="GS243" s="26"/>
      <c r="GT243" s="26"/>
      <c r="GU243" s="26"/>
      <c r="GV243" s="26"/>
      <c r="GW243" s="26"/>
      <c r="GX243" s="26"/>
      <c r="GY243" s="26"/>
      <c r="GZ243" s="26"/>
      <c r="HA243" s="26"/>
      <c r="HB243" s="26"/>
      <c r="HC243" s="26"/>
      <c r="HD243" s="26"/>
      <c r="HE243" s="26"/>
      <c r="HF243" s="26"/>
      <c r="HG243" s="26"/>
      <c r="HH243" s="26"/>
      <c r="HI243" s="26"/>
      <c r="HJ243" s="26"/>
      <c r="HK243" s="26"/>
      <c r="HL243" s="26"/>
      <c r="HM243" s="26"/>
      <c r="HN243" s="26"/>
      <c r="HO243" s="26"/>
      <c r="HP243" s="26"/>
      <c r="HQ243" s="26"/>
      <c r="HR243" s="26"/>
      <c r="HS243" s="26"/>
      <c r="HT243" s="26"/>
      <c r="HU243" s="26"/>
      <c r="HV243" s="26"/>
      <c r="HW243" s="26"/>
      <c r="HX243" s="26"/>
      <c r="HY243" s="26"/>
      <c r="HZ243" s="26"/>
      <c r="IA243" s="26"/>
      <c r="IB243" s="26"/>
      <c r="IC243" s="26"/>
      <c r="ID243" s="26"/>
      <c r="IE243" s="26"/>
      <c r="IF243" s="26"/>
      <c r="IG243" s="26"/>
      <c r="IH243" s="26"/>
      <c r="II243" s="26"/>
      <c r="IJ243" s="26"/>
      <c r="IK243" s="26"/>
      <c r="IL243" s="26"/>
      <c r="IM243" s="26"/>
      <c r="IN243" s="26"/>
      <c r="IO243" s="26"/>
      <c r="IP243" s="26"/>
      <c r="IQ243" s="26"/>
      <c r="IR243" s="26"/>
    </row>
    <row r="244" spans="1:252" ht="25.5">
      <c r="A244" s="23" t="s">
        <v>619</v>
      </c>
      <c r="B244" s="9" t="s">
        <v>363</v>
      </c>
      <c r="C244" s="9" t="s">
        <v>219</v>
      </c>
      <c r="D244" s="9" t="s">
        <v>220</v>
      </c>
      <c r="E244" s="63" t="s">
        <v>221</v>
      </c>
      <c r="F244" s="63" t="s">
        <v>1098</v>
      </c>
      <c r="G244" s="64">
        <v>501145</v>
      </c>
      <c r="H244" s="64">
        <v>611557</v>
      </c>
      <c r="I244" s="65" t="s">
        <v>497</v>
      </c>
      <c r="J244" s="65"/>
      <c r="K244" s="65"/>
      <c r="L244" s="6"/>
      <c r="M244" s="9" t="s">
        <v>344</v>
      </c>
      <c r="N244" s="66"/>
      <c r="O244" s="40"/>
      <c r="P244" s="40"/>
      <c r="Q244" s="67"/>
      <c r="R244" s="67"/>
      <c r="S244" s="67"/>
      <c r="T244" s="9"/>
      <c r="U244" s="9"/>
      <c r="V244" s="68"/>
      <c r="W244" s="65"/>
      <c r="X244" s="65"/>
      <c r="Y244" s="65"/>
      <c r="Z244" s="68" t="s">
        <v>340</v>
      </c>
      <c r="AA244" s="69"/>
      <c r="AB244" s="69"/>
      <c r="AC244" s="9">
        <v>0</v>
      </c>
      <c r="AD244" s="69"/>
      <c r="AE244" s="24"/>
      <c r="AF244" s="83"/>
      <c r="AG244" s="74"/>
      <c r="AH244" s="74"/>
      <c r="AI244" s="20"/>
      <c r="AJ244" s="20"/>
      <c r="AK244" s="20"/>
      <c r="AL244" s="20"/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80">
        <v>0</v>
      </c>
      <c r="AS244" s="80">
        <v>0</v>
      </c>
      <c r="AT244" s="80">
        <v>0</v>
      </c>
      <c r="AU244" s="80">
        <v>0</v>
      </c>
      <c r="AV244" s="80">
        <v>0</v>
      </c>
      <c r="AW244" s="80">
        <v>0</v>
      </c>
      <c r="AX244" s="80">
        <v>0</v>
      </c>
      <c r="AY244" s="70">
        <v>0</v>
      </c>
      <c r="AZ244" s="70">
        <v>0</v>
      </c>
      <c r="BA244" s="70">
        <v>0</v>
      </c>
      <c r="BB244" s="70">
        <v>0</v>
      </c>
      <c r="BC244" s="70">
        <v>0</v>
      </c>
      <c r="BD244" s="70">
        <v>0</v>
      </c>
      <c r="BE244" s="70">
        <v>0</v>
      </c>
      <c r="BF244" s="71"/>
      <c r="BG244" s="71"/>
      <c r="BH244" s="71"/>
      <c r="BI244" s="71"/>
      <c r="BJ244" s="71"/>
      <c r="BK244" s="71"/>
      <c r="BL244" s="84">
        <v>5</v>
      </c>
      <c r="BM244" s="9" t="s">
        <v>340</v>
      </c>
      <c r="BO244" s="20"/>
      <c r="BP244" s="9" t="s">
        <v>340</v>
      </c>
      <c r="BQ244" s="9">
        <v>5</v>
      </c>
      <c r="BR244" s="9">
        <v>5</v>
      </c>
      <c r="BS244" s="9">
        <v>0</v>
      </c>
      <c r="BT244" s="9">
        <v>0</v>
      </c>
      <c r="BU244" s="9">
        <v>1</v>
      </c>
      <c r="BV244" s="9">
        <v>0</v>
      </c>
      <c r="BW244" s="9">
        <v>2</v>
      </c>
      <c r="BX244" s="9">
        <v>7</v>
      </c>
      <c r="BY244" s="9">
        <v>4</v>
      </c>
      <c r="BZ244" s="9">
        <v>6</v>
      </c>
      <c r="CA244" s="9" t="s">
        <v>1575</v>
      </c>
      <c r="CB244" s="9">
        <v>30</v>
      </c>
      <c r="CC244" s="9" t="s">
        <v>340</v>
      </c>
      <c r="CD244" s="9" t="s">
        <v>340</v>
      </c>
      <c r="CE244" s="9">
        <v>1</v>
      </c>
      <c r="CF244" s="9">
        <v>0</v>
      </c>
      <c r="CG244" s="9" t="s">
        <v>340</v>
      </c>
      <c r="CH244" s="9">
        <v>0</v>
      </c>
      <c r="CI244" s="9">
        <v>0</v>
      </c>
      <c r="CJ244" s="72">
        <v>1640</v>
      </c>
      <c r="CK244" s="72">
        <v>85</v>
      </c>
      <c r="CL244" s="24" t="s">
        <v>785</v>
      </c>
      <c r="CM244" s="21" t="s">
        <v>113</v>
      </c>
      <c r="CN244" s="9"/>
      <c r="CO244" s="9"/>
      <c r="CP244" s="73"/>
      <c r="CQ244" s="74" t="s">
        <v>340</v>
      </c>
      <c r="CR244" s="25"/>
      <c r="CS244" s="25"/>
      <c r="CT244" s="71"/>
      <c r="CU244" s="9" t="s">
        <v>348</v>
      </c>
      <c r="CV244" s="9">
        <v>1</v>
      </c>
      <c r="CW244" s="9">
        <v>4</v>
      </c>
      <c r="CX244" s="75" t="s">
        <v>785</v>
      </c>
      <c r="CY244" s="26"/>
      <c r="CZ244" s="71"/>
      <c r="DA244" s="71"/>
      <c r="DB244" s="76"/>
      <c r="DC244" s="9"/>
      <c r="DD244" s="9"/>
      <c r="DE244" s="6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77"/>
      <c r="FE244" s="26"/>
      <c r="FF244" s="26"/>
      <c r="FG244" s="26"/>
      <c r="FH244" s="26"/>
      <c r="FI244" s="26"/>
      <c r="FJ244" s="26"/>
      <c r="FK244" s="26"/>
      <c r="FL244" s="26"/>
      <c r="FM244" s="26"/>
      <c r="FN244" s="26"/>
      <c r="FO244" s="26"/>
      <c r="FP244" s="26"/>
      <c r="FQ244" s="26"/>
      <c r="FR244" s="26"/>
      <c r="FS244" s="26"/>
      <c r="FT244" s="26"/>
      <c r="FU244" s="26"/>
      <c r="FV244" s="26"/>
      <c r="FW244" s="26"/>
      <c r="FX244" s="26"/>
      <c r="FY244" s="26"/>
      <c r="FZ244" s="26"/>
      <c r="GA244" s="26"/>
      <c r="GB244" s="26"/>
      <c r="GC244" s="26"/>
      <c r="GD244" s="26"/>
      <c r="GE244" s="26"/>
      <c r="GF244" s="26"/>
      <c r="GG244" s="26"/>
      <c r="GH244" s="26"/>
      <c r="GI244" s="26"/>
      <c r="GJ244" s="26"/>
      <c r="GK244" s="26"/>
      <c r="GL244" s="26"/>
      <c r="GM244" s="26"/>
      <c r="GN244" s="26"/>
      <c r="GO244" s="26"/>
      <c r="GP244" s="26"/>
      <c r="GQ244" s="26"/>
      <c r="GR244" s="26"/>
      <c r="GS244" s="26"/>
      <c r="GT244" s="26"/>
      <c r="GU244" s="26"/>
      <c r="GV244" s="26"/>
      <c r="GW244" s="26"/>
      <c r="GX244" s="26"/>
      <c r="GY244" s="26"/>
      <c r="GZ244" s="26"/>
      <c r="HA244" s="26"/>
      <c r="HB244" s="26"/>
      <c r="HC244" s="26"/>
      <c r="HD244" s="26"/>
      <c r="HE244" s="26"/>
      <c r="HF244" s="26"/>
      <c r="HG244" s="26"/>
      <c r="HH244" s="26"/>
      <c r="HI244" s="26"/>
      <c r="HJ244" s="26"/>
      <c r="HK244" s="26"/>
      <c r="HL244" s="26"/>
      <c r="HM244" s="26"/>
      <c r="HN244" s="26"/>
      <c r="HO244" s="26"/>
      <c r="HP244" s="26"/>
      <c r="HQ244" s="26"/>
      <c r="HR244" s="26"/>
      <c r="HS244" s="26"/>
      <c r="HT244" s="26"/>
      <c r="HU244" s="26"/>
      <c r="HV244" s="26"/>
      <c r="HW244" s="26"/>
      <c r="HX244" s="26"/>
      <c r="HY244" s="26"/>
      <c r="HZ244" s="26"/>
      <c r="IA244" s="26"/>
      <c r="IB244" s="26"/>
      <c r="IC244" s="26"/>
      <c r="ID244" s="26"/>
      <c r="IE244" s="26"/>
      <c r="IF244" s="26"/>
      <c r="IG244" s="26"/>
      <c r="IH244" s="26"/>
      <c r="II244" s="26"/>
      <c r="IJ244" s="26"/>
      <c r="IK244" s="26"/>
      <c r="IL244" s="26"/>
      <c r="IM244" s="26"/>
      <c r="IN244" s="26"/>
      <c r="IO244" s="26"/>
      <c r="IP244" s="26"/>
      <c r="IQ244" s="26"/>
      <c r="IR244" s="26"/>
    </row>
    <row r="245" spans="1:252" ht="25.5">
      <c r="A245" s="23" t="s">
        <v>718</v>
      </c>
      <c r="B245" s="9" t="s">
        <v>363</v>
      </c>
      <c r="C245" s="9" t="s">
        <v>1804</v>
      </c>
      <c r="D245" s="9" t="s">
        <v>1805</v>
      </c>
      <c r="E245" s="63" t="s">
        <v>1806</v>
      </c>
      <c r="F245" s="63" t="s">
        <v>862</v>
      </c>
      <c r="G245" s="64">
        <v>580546</v>
      </c>
      <c r="H245" s="64">
        <v>682537</v>
      </c>
      <c r="I245" s="65" t="s">
        <v>711</v>
      </c>
      <c r="J245" s="65"/>
      <c r="K245" s="65"/>
      <c r="L245" s="6"/>
      <c r="M245" s="9" t="s">
        <v>344</v>
      </c>
      <c r="N245" s="66"/>
      <c r="O245" s="40">
        <v>454</v>
      </c>
      <c r="P245" s="40">
        <v>9747</v>
      </c>
      <c r="Q245" s="67"/>
      <c r="R245" s="67"/>
      <c r="S245" s="67"/>
      <c r="T245" s="65" t="s">
        <v>340</v>
      </c>
      <c r="U245" s="65"/>
      <c r="V245" s="68" t="s">
        <v>340</v>
      </c>
      <c r="W245" s="65" t="s">
        <v>340</v>
      </c>
      <c r="X245" s="65" t="s">
        <v>340</v>
      </c>
      <c r="Y245" s="65"/>
      <c r="Z245" s="68"/>
      <c r="AA245" s="69">
        <v>1</v>
      </c>
      <c r="AB245" s="69">
        <v>77.86450202934748</v>
      </c>
      <c r="AC245" s="9">
        <v>3</v>
      </c>
      <c r="AD245" s="69">
        <v>9.709647205744613</v>
      </c>
      <c r="AE245" s="79"/>
      <c r="AF245" s="79"/>
      <c r="AG245" s="79" t="s">
        <v>340</v>
      </c>
      <c r="AH245" s="79" t="s">
        <v>340</v>
      </c>
      <c r="AI245" s="20"/>
      <c r="AJ245" s="20"/>
      <c r="AK245" s="20"/>
      <c r="AL245" s="20" t="s">
        <v>1501</v>
      </c>
      <c r="AM245" s="9" t="s">
        <v>340</v>
      </c>
      <c r="AN245" s="9">
        <v>0</v>
      </c>
      <c r="AO245" s="9" t="s">
        <v>340</v>
      </c>
      <c r="AP245" s="9">
        <v>0</v>
      </c>
      <c r="AQ245" s="9">
        <v>0</v>
      </c>
      <c r="AR245" s="80" t="s">
        <v>340</v>
      </c>
      <c r="AS245" s="80" t="s">
        <v>340</v>
      </c>
      <c r="AT245" s="80">
        <v>0</v>
      </c>
      <c r="AU245" s="80" t="s">
        <v>340</v>
      </c>
      <c r="AV245" s="80" t="s">
        <v>340</v>
      </c>
      <c r="AW245" s="80" t="s">
        <v>340</v>
      </c>
      <c r="AX245" s="80" t="s">
        <v>340</v>
      </c>
      <c r="AY245" s="70">
        <v>77.86450202934748</v>
      </c>
      <c r="AZ245" s="70">
        <v>12.4258507649079</v>
      </c>
      <c r="BA245" s="70">
        <v>0</v>
      </c>
      <c r="BB245" s="70">
        <v>0.6244146113019045</v>
      </c>
      <c r="BC245" s="70">
        <v>4.058694973462379</v>
      </c>
      <c r="BD245" s="70">
        <v>4.074305338744927</v>
      </c>
      <c r="BE245" s="70">
        <v>0.9522322822354042</v>
      </c>
      <c r="BF245" s="71" t="s">
        <v>340</v>
      </c>
      <c r="BG245" s="71" t="s">
        <v>340</v>
      </c>
      <c r="BH245" s="71" t="s">
        <v>340</v>
      </c>
      <c r="BI245" s="71" t="s">
        <v>340</v>
      </c>
      <c r="BJ245" s="71"/>
      <c r="BK245" s="71" t="s">
        <v>340</v>
      </c>
      <c r="BL245" s="9">
        <v>3</v>
      </c>
      <c r="BM245" s="9"/>
      <c r="BN245" s="3" t="s">
        <v>1249</v>
      </c>
      <c r="BO245" s="20" t="s">
        <v>1501</v>
      </c>
      <c r="BP245" s="9" t="s">
        <v>340</v>
      </c>
      <c r="BQ245" s="9" t="s">
        <v>1807</v>
      </c>
      <c r="BR245" s="9">
        <v>3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 t="s">
        <v>1807</v>
      </c>
      <c r="BY245" s="9">
        <v>4</v>
      </c>
      <c r="BZ245" s="9">
        <v>5</v>
      </c>
      <c r="CA245" s="9">
        <v>13</v>
      </c>
      <c r="CB245" s="9">
        <v>33</v>
      </c>
      <c r="CC245" s="9">
        <v>0</v>
      </c>
      <c r="CD245" s="9">
        <v>0</v>
      </c>
      <c r="CE245" s="9">
        <v>2</v>
      </c>
      <c r="CF245" s="9" t="s">
        <v>340</v>
      </c>
      <c r="CG245" s="9" t="s">
        <v>340</v>
      </c>
      <c r="CH245" s="9">
        <v>0</v>
      </c>
      <c r="CI245" s="9">
        <v>0</v>
      </c>
      <c r="CJ245" s="72">
        <v>6000</v>
      </c>
      <c r="CK245" s="72">
        <v>150</v>
      </c>
      <c r="CL245" s="24" t="s">
        <v>791</v>
      </c>
      <c r="CM245" s="22" t="s">
        <v>1574</v>
      </c>
      <c r="CN245" s="9"/>
      <c r="CO245" s="9"/>
      <c r="CP245" s="81" t="s">
        <v>340</v>
      </c>
      <c r="CQ245" s="74" t="s">
        <v>340</v>
      </c>
      <c r="CR245" s="25"/>
      <c r="CS245" s="25"/>
      <c r="CT245" s="71"/>
      <c r="CU245" s="9" t="s">
        <v>1545</v>
      </c>
      <c r="CV245" s="9">
        <v>1</v>
      </c>
      <c r="CW245" s="9">
        <v>3</v>
      </c>
      <c r="CX245" s="72" t="s">
        <v>791</v>
      </c>
      <c r="CY245" s="2" t="s">
        <v>1371</v>
      </c>
      <c r="CZ245" s="71" t="s">
        <v>340</v>
      </c>
      <c r="DA245" s="71" t="s">
        <v>340</v>
      </c>
      <c r="DB245" s="76"/>
      <c r="DC245" s="9"/>
      <c r="DD245" s="9" t="s">
        <v>340</v>
      </c>
      <c r="DE245" s="6"/>
      <c r="DF245" s="5"/>
      <c r="DG245" s="5"/>
      <c r="DH245" s="5"/>
      <c r="DI245" s="5" t="s">
        <v>340</v>
      </c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77"/>
      <c r="FE245" s="26"/>
      <c r="FF245" s="26"/>
      <c r="FG245" s="26"/>
      <c r="FH245" s="26"/>
      <c r="FI245" s="26"/>
      <c r="FJ245" s="26"/>
      <c r="FK245" s="26"/>
      <c r="FL245" s="26"/>
      <c r="FM245" s="26"/>
      <c r="FN245" s="26"/>
      <c r="FO245" s="26"/>
      <c r="FP245" s="26"/>
      <c r="FQ245" s="26"/>
      <c r="FR245" s="26"/>
      <c r="FS245" s="26"/>
      <c r="FT245" s="26"/>
      <c r="FU245" s="26"/>
      <c r="FV245" s="26"/>
      <c r="FW245" s="26"/>
      <c r="FX245" s="26"/>
      <c r="FY245" s="26"/>
      <c r="FZ245" s="26"/>
      <c r="GA245" s="26"/>
      <c r="GB245" s="26"/>
      <c r="GC245" s="26"/>
      <c r="GD245" s="26"/>
      <c r="GE245" s="26"/>
      <c r="GF245" s="26"/>
      <c r="GG245" s="26"/>
      <c r="GH245" s="26"/>
      <c r="GI245" s="26"/>
      <c r="GJ245" s="26"/>
      <c r="GK245" s="26"/>
      <c r="GL245" s="26"/>
      <c r="GM245" s="26"/>
      <c r="GN245" s="26"/>
      <c r="GO245" s="26"/>
      <c r="GP245" s="26"/>
      <c r="GQ245" s="26"/>
      <c r="GR245" s="26"/>
      <c r="GS245" s="26"/>
      <c r="GT245" s="26"/>
      <c r="GU245" s="26"/>
      <c r="GV245" s="26"/>
      <c r="GW245" s="26"/>
      <c r="GX245" s="26"/>
      <c r="GY245" s="26"/>
      <c r="GZ245" s="26"/>
      <c r="HA245" s="26"/>
      <c r="HB245" s="26"/>
      <c r="HC245" s="26"/>
      <c r="HD245" s="26"/>
      <c r="HE245" s="26"/>
      <c r="HF245" s="26"/>
      <c r="HG245" s="26"/>
      <c r="HH245" s="26"/>
      <c r="HI245" s="26"/>
      <c r="HJ245" s="26"/>
      <c r="HK245" s="26"/>
      <c r="HL245" s="26"/>
      <c r="HM245" s="26"/>
      <c r="HN245" s="26"/>
      <c r="HO245" s="26"/>
      <c r="HP245" s="26"/>
      <c r="HQ245" s="26"/>
      <c r="HR245" s="26"/>
      <c r="HS245" s="26"/>
      <c r="HT245" s="26"/>
      <c r="HU245" s="26"/>
      <c r="HV245" s="26"/>
      <c r="HW245" s="26"/>
      <c r="HX245" s="26"/>
      <c r="HY245" s="26"/>
      <c r="HZ245" s="26"/>
      <c r="IA245" s="26"/>
      <c r="IB245" s="26"/>
      <c r="IC245" s="26"/>
      <c r="ID245" s="26"/>
      <c r="IE245" s="26"/>
      <c r="IF245" s="26"/>
      <c r="IG245" s="26"/>
      <c r="IH245" s="26"/>
      <c r="II245" s="26"/>
      <c r="IJ245" s="26"/>
      <c r="IK245" s="26"/>
      <c r="IL245" s="26"/>
      <c r="IM245" s="26"/>
      <c r="IN245" s="26"/>
      <c r="IO245" s="26"/>
      <c r="IP245" s="26"/>
      <c r="IQ245" s="26"/>
      <c r="IR245" s="26"/>
    </row>
    <row r="246" spans="1:252" ht="12.75">
      <c r="A246" s="23" t="s">
        <v>610</v>
      </c>
      <c r="B246" s="9" t="s">
        <v>363</v>
      </c>
      <c r="C246" s="9" t="s">
        <v>1938</v>
      </c>
      <c r="D246" s="9" t="s">
        <v>1939</v>
      </c>
      <c r="E246" s="63" t="s">
        <v>1940</v>
      </c>
      <c r="F246" s="63" t="s">
        <v>1054</v>
      </c>
      <c r="G246" s="64">
        <v>551655</v>
      </c>
      <c r="H246" s="64">
        <v>774555</v>
      </c>
      <c r="I246" s="65" t="s">
        <v>497</v>
      </c>
      <c r="J246" s="65"/>
      <c r="K246" s="65"/>
      <c r="L246" s="60"/>
      <c r="M246" s="9" t="s">
        <v>344</v>
      </c>
      <c r="N246" s="66"/>
      <c r="O246" s="40">
        <v>74</v>
      </c>
      <c r="P246" s="40">
        <v>5985</v>
      </c>
      <c r="Q246" s="67"/>
      <c r="R246" s="67"/>
      <c r="S246" s="67"/>
      <c r="T246" s="9" t="s">
        <v>340</v>
      </c>
      <c r="U246" s="9"/>
      <c r="V246" s="68"/>
      <c r="W246" s="65" t="s">
        <v>340</v>
      </c>
      <c r="X246" s="65"/>
      <c r="Y246" s="65" t="s">
        <v>340</v>
      </c>
      <c r="Z246" s="68"/>
      <c r="AA246" s="69">
        <v>1</v>
      </c>
      <c r="AB246" s="69">
        <v>84.9340430455913</v>
      </c>
      <c r="AC246" s="9">
        <v>2</v>
      </c>
      <c r="AD246" s="69">
        <v>2.3605646841009027</v>
      </c>
      <c r="AE246" s="25"/>
      <c r="AF246" s="74"/>
      <c r="AG246" s="74" t="s">
        <v>340</v>
      </c>
      <c r="AH246" s="74"/>
      <c r="AI246" s="20"/>
      <c r="AJ246" s="20"/>
      <c r="AK246" s="20" t="s">
        <v>1501</v>
      </c>
      <c r="AL246" s="20"/>
      <c r="AM246" s="9" t="s">
        <v>340</v>
      </c>
      <c r="AN246" s="9">
        <v>0</v>
      </c>
      <c r="AO246" s="9" t="s">
        <v>340</v>
      </c>
      <c r="AP246" s="9">
        <v>0</v>
      </c>
      <c r="AQ246" s="9">
        <v>0</v>
      </c>
      <c r="AR246" s="80" t="s">
        <v>340</v>
      </c>
      <c r="AS246" s="80" t="s">
        <v>340</v>
      </c>
      <c r="AT246" s="80">
        <v>0</v>
      </c>
      <c r="AU246" s="80" t="s">
        <v>340</v>
      </c>
      <c r="AV246" s="80" t="s">
        <v>340</v>
      </c>
      <c r="AW246" s="80" t="s">
        <v>340</v>
      </c>
      <c r="AX246" s="80" t="s">
        <v>340</v>
      </c>
      <c r="AY246" s="70">
        <v>84.9340430455913</v>
      </c>
      <c r="AZ246" s="70">
        <v>12.705392270307799</v>
      </c>
      <c r="BA246" s="70">
        <v>0</v>
      </c>
      <c r="BB246" s="70">
        <v>0.4859986114325388</v>
      </c>
      <c r="BC246" s="70">
        <v>1.2034251330710484</v>
      </c>
      <c r="BD246" s="70">
        <v>0.578569775514927</v>
      </c>
      <c r="BE246" s="70">
        <v>0.09257116408238834</v>
      </c>
      <c r="BF246" s="71" t="s">
        <v>340</v>
      </c>
      <c r="BG246" s="71" t="s">
        <v>340</v>
      </c>
      <c r="BH246" s="71" t="s">
        <v>340</v>
      </c>
      <c r="BI246" s="71" t="s">
        <v>340</v>
      </c>
      <c r="BJ246" s="71"/>
      <c r="BK246" s="71" t="s">
        <v>340</v>
      </c>
      <c r="BL246" s="84">
        <v>3</v>
      </c>
      <c r="BM246" s="9"/>
      <c r="BN246" s="3" t="s">
        <v>1257</v>
      </c>
      <c r="BO246" s="20" t="s">
        <v>1502</v>
      </c>
      <c r="BP246" s="9" t="s">
        <v>340</v>
      </c>
      <c r="BQ246" s="9" t="s">
        <v>1807</v>
      </c>
      <c r="BR246" s="9">
        <v>3</v>
      </c>
      <c r="BS246" s="9">
        <v>0</v>
      </c>
      <c r="BT246" s="9">
        <v>0</v>
      </c>
      <c r="BU246" s="9">
        <v>0</v>
      </c>
      <c r="BV246" s="9">
        <v>0</v>
      </c>
      <c r="BW246" s="9">
        <v>0</v>
      </c>
      <c r="BX246" s="9" t="s">
        <v>1807</v>
      </c>
      <c r="BY246" s="9" t="s">
        <v>1633</v>
      </c>
      <c r="BZ246" s="9">
        <v>16</v>
      </c>
      <c r="CA246" s="9" t="s">
        <v>1941</v>
      </c>
      <c r="CB246" s="9">
        <v>21</v>
      </c>
      <c r="CC246" s="9">
        <v>0</v>
      </c>
      <c r="CD246" s="9">
        <v>0</v>
      </c>
      <c r="CE246" s="9">
        <v>1</v>
      </c>
      <c r="CF246" s="9">
        <v>0</v>
      </c>
      <c r="CG246" s="9" t="s">
        <v>340</v>
      </c>
      <c r="CH246" s="9">
        <v>0</v>
      </c>
      <c r="CI246" s="9">
        <v>0</v>
      </c>
      <c r="CJ246" s="72">
        <v>5085</v>
      </c>
      <c r="CK246" s="72">
        <v>150</v>
      </c>
      <c r="CL246" s="24" t="s">
        <v>792</v>
      </c>
      <c r="CM246" s="21" t="s">
        <v>1564</v>
      </c>
      <c r="CN246" s="9"/>
      <c r="CO246" s="9"/>
      <c r="CP246" s="73" t="s">
        <v>340</v>
      </c>
      <c r="CQ246" s="74" t="s">
        <v>340</v>
      </c>
      <c r="CR246" s="25"/>
      <c r="CS246" s="25"/>
      <c r="CT246" s="71"/>
      <c r="CU246" s="9" t="s">
        <v>348</v>
      </c>
      <c r="CV246" s="9">
        <v>1</v>
      </c>
      <c r="CW246" s="9">
        <v>4</v>
      </c>
      <c r="CX246" s="75" t="s">
        <v>792</v>
      </c>
      <c r="CY246" s="26" t="s">
        <v>793</v>
      </c>
      <c r="CZ246" s="71" t="s">
        <v>340</v>
      </c>
      <c r="DA246" s="71" t="s">
        <v>340</v>
      </c>
      <c r="DB246" s="76"/>
      <c r="DC246" s="9"/>
      <c r="DD246" s="9" t="s">
        <v>340</v>
      </c>
      <c r="DE246" s="6"/>
      <c r="DF246" s="5"/>
      <c r="DG246" s="5"/>
      <c r="DH246" s="5"/>
      <c r="DI246" s="5" t="s">
        <v>340</v>
      </c>
      <c r="DJ246" s="5"/>
      <c r="DK246" s="5"/>
      <c r="DL246" s="5"/>
      <c r="DM246" s="5"/>
      <c r="DN246" s="5"/>
      <c r="DO246" s="5"/>
      <c r="DP246" s="5">
        <v>79.5</v>
      </c>
      <c r="DQ246" s="5">
        <v>715.5</v>
      </c>
      <c r="DR246" s="5">
        <v>2803</v>
      </c>
      <c r="DS246" s="5">
        <v>1177.3</v>
      </c>
      <c r="DT246" s="5">
        <v>4775.3</v>
      </c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>
        <v>4775.3</v>
      </c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77">
        <v>4775.3</v>
      </c>
      <c r="FE246" s="26"/>
      <c r="FF246" s="26"/>
      <c r="FG246" s="26"/>
      <c r="FH246" s="26"/>
      <c r="FI246" s="26"/>
      <c r="FJ246" s="26"/>
      <c r="FK246" s="26"/>
      <c r="FL246" s="26"/>
      <c r="FM246" s="26"/>
      <c r="FN246" s="26"/>
      <c r="FO246" s="26"/>
      <c r="FP246" s="26"/>
      <c r="FQ246" s="26"/>
      <c r="FR246" s="26"/>
      <c r="FS246" s="26"/>
      <c r="FT246" s="26"/>
      <c r="FU246" s="26"/>
      <c r="FV246" s="26"/>
      <c r="FW246" s="26"/>
      <c r="FX246" s="26"/>
      <c r="FY246" s="26"/>
      <c r="FZ246" s="26"/>
      <c r="GA246" s="26"/>
      <c r="GB246" s="26"/>
      <c r="GC246" s="26"/>
      <c r="GD246" s="26"/>
      <c r="GE246" s="26"/>
      <c r="GF246" s="26"/>
      <c r="GG246" s="26"/>
      <c r="GH246" s="26"/>
      <c r="GI246" s="26"/>
      <c r="GJ246" s="26"/>
      <c r="GK246" s="26"/>
      <c r="GL246" s="26"/>
      <c r="GM246" s="26"/>
      <c r="GN246" s="26"/>
      <c r="GO246" s="26"/>
      <c r="GP246" s="26"/>
      <c r="GQ246" s="26"/>
      <c r="GR246" s="26"/>
      <c r="GS246" s="26"/>
      <c r="GT246" s="26"/>
      <c r="GU246" s="26"/>
      <c r="GV246" s="26"/>
      <c r="GW246" s="26"/>
      <c r="GX246" s="26"/>
      <c r="GY246" s="26"/>
      <c r="GZ246" s="26"/>
      <c r="HA246" s="26"/>
      <c r="HB246" s="26"/>
      <c r="HC246" s="26"/>
      <c r="HD246" s="26"/>
      <c r="HE246" s="26"/>
      <c r="HF246" s="26"/>
      <c r="HG246" s="26"/>
      <c r="HH246" s="26"/>
      <c r="HI246" s="26"/>
      <c r="HJ246" s="26"/>
      <c r="HK246" s="26"/>
      <c r="HL246" s="26"/>
      <c r="HM246" s="26"/>
      <c r="HN246" s="26"/>
      <c r="HO246" s="26"/>
      <c r="HP246" s="26"/>
      <c r="HQ246" s="26"/>
      <c r="HR246" s="26"/>
      <c r="HS246" s="26"/>
      <c r="HT246" s="26"/>
      <c r="HU246" s="26"/>
      <c r="HV246" s="26"/>
      <c r="HW246" s="26"/>
      <c r="HX246" s="26"/>
      <c r="HY246" s="26"/>
      <c r="HZ246" s="26"/>
      <c r="IA246" s="26"/>
      <c r="IB246" s="26"/>
      <c r="IC246" s="26"/>
      <c r="ID246" s="26"/>
      <c r="IE246" s="26"/>
      <c r="IF246" s="26"/>
      <c r="IG246" s="26"/>
      <c r="IH246" s="26"/>
      <c r="II246" s="26"/>
      <c r="IJ246" s="26"/>
      <c r="IK246" s="26"/>
      <c r="IL246" s="26"/>
      <c r="IM246" s="26"/>
      <c r="IN246" s="26"/>
      <c r="IO246" s="26"/>
      <c r="IP246" s="26"/>
      <c r="IQ246" s="26"/>
      <c r="IR246" s="26"/>
    </row>
    <row r="247" spans="1:252" ht="20.25" customHeight="1">
      <c r="A247" s="23" t="s">
        <v>609</v>
      </c>
      <c r="B247" s="9" t="s">
        <v>363</v>
      </c>
      <c r="C247" s="9" t="s">
        <v>1930</v>
      </c>
      <c r="D247" s="9" t="s">
        <v>1931</v>
      </c>
      <c r="E247" s="63" t="s">
        <v>1055</v>
      </c>
      <c r="F247" s="63" t="s">
        <v>1055</v>
      </c>
      <c r="G247" s="64">
        <v>533731</v>
      </c>
      <c r="H247" s="64">
        <v>774215</v>
      </c>
      <c r="I247" s="65" t="s">
        <v>497</v>
      </c>
      <c r="J247" s="65"/>
      <c r="K247" s="65"/>
      <c r="L247" s="60"/>
      <c r="M247" s="9" t="s">
        <v>344</v>
      </c>
      <c r="N247" s="66"/>
      <c r="O247" s="40">
        <v>10</v>
      </c>
      <c r="P247" s="40">
        <v>8467</v>
      </c>
      <c r="Q247" s="67"/>
      <c r="R247" s="67"/>
      <c r="S247" s="67"/>
      <c r="T247" s="9" t="s">
        <v>340</v>
      </c>
      <c r="U247" s="9" t="s">
        <v>340</v>
      </c>
      <c r="V247" s="68"/>
      <c r="W247" s="65" t="s">
        <v>340</v>
      </c>
      <c r="X247" s="65"/>
      <c r="Y247" s="65" t="s">
        <v>340</v>
      </c>
      <c r="Z247" s="68"/>
      <c r="AA247" s="85">
        <v>1</v>
      </c>
      <c r="AB247" s="69">
        <v>73.58986246329779</v>
      </c>
      <c r="AC247" s="9">
        <v>3</v>
      </c>
      <c r="AD247" s="69">
        <v>12.285581826611034</v>
      </c>
      <c r="AE247" s="24"/>
      <c r="AF247" s="83"/>
      <c r="AG247" s="74" t="s">
        <v>340</v>
      </c>
      <c r="AH247" s="74" t="s">
        <v>340</v>
      </c>
      <c r="AI247" s="20"/>
      <c r="AJ247" s="20"/>
      <c r="AK247" s="20"/>
      <c r="AL247" s="20" t="s">
        <v>1502</v>
      </c>
      <c r="AM247" s="9" t="s">
        <v>340</v>
      </c>
      <c r="AN247" s="9" t="s">
        <v>340</v>
      </c>
      <c r="AO247" s="9" t="s">
        <v>340</v>
      </c>
      <c r="AP247" s="9">
        <v>0</v>
      </c>
      <c r="AQ247" s="9">
        <v>0</v>
      </c>
      <c r="AR247" s="9" t="s">
        <v>340</v>
      </c>
      <c r="AS247" s="9" t="s">
        <v>340</v>
      </c>
      <c r="AT247" s="9">
        <v>0</v>
      </c>
      <c r="AU247" s="9" t="s">
        <v>340</v>
      </c>
      <c r="AV247" s="9" t="s">
        <v>340</v>
      </c>
      <c r="AW247" s="9" t="s">
        <v>340</v>
      </c>
      <c r="AX247" s="9" t="s">
        <v>340</v>
      </c>
      <c r="AY247" s="70">
        <v>73.58986246329779</v>
      </c>
      <c r="AZ247" s="70">
        <v>14.124555710091178</v>
      </c>
      <c r="BA247" s="70">
        <v>0</v>
      </c>
      <c r="BB247" s="70">
        <v>3.121619533302426</v>
      </c>
      <c r="BC247" s="70">
        <v>6.258692628650904</v>
      </c>
      <c r="BD247" s="70">
        <v>2.4416628032761554</v>
      </c>
      <c r="BE247" s="70">
        <v>0.4636068613815485</v>
      </c>
      <c r="BF247" s="71" t="s">
        <v>340</v>
      </c>
      <c r="BG247" s="71" t="s">
        <v>340</v>
      </c>
      <c r="BH247" s="71" t="s">
        <v>340</v>
      </c>
      <c r="BI247" s="71" t="s">
        <v>340</v>
      </c>
      <c r="BJ247" s="71"/>
      <c r="BK247" s="71" t="s">
        <v>340</v>
      </c>
      <c r="BL247" s="84">
        <v>4</v>
      </c>
      <c r="BM247" s="9" t="s">
        <v>340</v>
      </c>
      <c r="BN247" s="3" t="s">
        <v>1258</v>
      </c>
      <c r="BO247" s="20"/>
      <c r="BP247" s="9"/>
      <c r="BQ247" s="9">
        <v>4</v>
      </c>
      <c r="BR247" s="9">
        <v>4</v>
      </c>
      <c r="BS247" s="9">
        <v>0</v>
      </c>
      <c r="BT247" s="9">
        <v>0</v>
      </c>
      <c r="BU247" s="9">
        <v>0</v>
      </c>
      <c r="BV247" s="9">
        <v>0</v>
      </c>
      <c r="BW247" s="9">
        <v>2</v>
      </c>
      <c r="BX247" s="9">
        <v>3</v>
      </c>
      <c r="BY247" s="9">
        <v>6</v>
      </c>
      <c r="BZ247" s="9">
        <v>12</v>
      </c>
      <c r="CA247" s="9">
        <v>23</v>
      </c>
      <c r="CB247" s="9">
        <v>13</v>
      </c>
      <c r="CC247" s="9">
        <v>0</v>
      </c>
      <c r="CD247" s="9" t="s">
        <v>340</v>
      </c>
      <c r="CE247" s="9">
        <v>1</v>
      </c>
      <c r="CF247" s="9" t="s">
        <v>340</v>
      </c>
      <c r="CG247" s="9">
        <v>0</v>
      </c>
      <c r="CH247" s="9">
        <v>0</v>
      </c>
      <c r="CI247" s="9">
        <v>0</v>
      </c>
      <c r="CJ247" s="72">
        <v>6500</v>
      </c>
      <c r="CK247" s="72">
        <v>150</v>
      </c>
      <c r="CL247" s="24" t="s">
        <v>793</v>
      </c>
      <c r="CM247" s="21" t="s">
        <v>1574</v>
      </c>
      <c r="CN247" s="9"/>
      <c r="CO247" s="9"/>
      <c r="CP247" s="73" t="s">
        <v>340</v>
      </c>
      <c r="CQ247" s="74" t="s">
        <v>340</v>
      </c>
      <c r="CR247" s="25"/>
      <c r="CS247" s="25"/>
      <c r="CT247" s="71"/>
      <c r="CU247" s="9" t="s">
        <v>348</v>
      </c>
      <c r="CV247" s="9">
        <v>1</v>
      </c>
      <c r="CW247" s="9">
        <v>3</v>
      </c>
      <c r="CX247" s="75" t="s">
        <v>793</v>
      </c>
      <c r="CY247" s="26" t="s">
        <v>1371</v>
      </c>
      <c r="CZ247" s="71"/>
      <c r="DA247" s="71" t="s">
        <v>340</v>
      </c>
      <c r="DB247" s="76"/>
      <c r="DC247" s="9"/>
      <c r="DD247" s="9" t="s">
        <v>340</v>
      </c>
      <c r="DE247" s="6"/>
      <c r="DF247" s="5"/>
      <c r="DG247" s="5"/>
      <c r="DH247" s="5"/>
      <c r="DI247" s="5" t="s">
        <v>340</v>
      </c>
      <c r="DJ247" s="5"/>
      <c r="DK247" s="5"/>
      <c r="DL247" s="5">
        <v>807</v>
      </c>
      <c r="DM247" s="5">
        <v>1692.5</v>
      </c>
      <c r="DN247" s="5"/>
      <c r="DO247" s="5">
        <v>467.6</v>
      </c>
      <c r="DP247" s="5"/>
      <c r="DQ247" s="5"/>
      <c r="DR247" s="5">
        <v>172.8</v>
      </c>
      <c r="DS247" s="5"/>
      <c r="DT247" s="5">
        <v>3139.9</v>
      </c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>
        <v>3139.9</v>
      </c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77">
        <v>3139.9</v>
      </c>
      <c r="FE247" s="26"/>
      <c r="FF247" s="26"/>
      <c r="FG247" s="26"/>
      <c r="FH247" s="26"/>
      <c r="FI247" s="26"/>
      <c r="FJ247" s="26"/>
      <c r="FK247" s="26"/>
      <c r="FL247" s="26"/>
      <c r="FM247" s="26"/>
      <c r="FN247" s="26"/>
      <c r="FO247" s="26"/>
      <c r="FP247" s="26"/>
      <c r="FQ247" s="26"/>
      <c r="FR247" s="26"/>
      <c r="FS247" s="26"/>
      <c r="FT247" s="26"/>
      <c r="FU247" s="26"/>
      <c r="FV247" s="26"/>
      <c r="FW247" s="26"/>
      <c r="FX247" s="26"/>
      <c r="FY247" s="26"/>
      <c r="FZ247" s="26"/>
      <c r="GA247" s="26"/>
      <c r="GB247" s="26"/>
      <c r="GC247" s="26"/>
      <c r="GD247" s="26"/>
      <c r="GE247" s="26"/>
      <c r="GF247" s="26"/>
      <c r="GG247" s="26"/>
      <c r="GH247" s="26"/>
      <c r="GI247" s="26"/>
      <c r="GJ247" s="26"/>
      <c r="GK247" s="26"/>
      <c r="GL247" s="26"/>
      <c r="GM247" s="26"/>
      <c r="GN247" s="26"/>
      <c r="GO247" s="26"/>
      <c r="GP247" s="26"/>
      <c r="GQ247" s="26"/>
      <c r="GR247" s="26"/>
      <c r="GS247" s="26"/>
      <c r="GT247" s="26"/>
      <c r="GU247" s="26"/>
      <c r="GV247" s="26"/>
      <c r="GW247" s="26"/>
      <c r="GX247" s="26"/>
      <c r="GY247" s="26"/>
      <c r="GZ247" s="26"/>
      <c r="HA247" s="26"/>
      <c r="HB247" s="26"/>
      <c r="HC247" s="26"/>
      <c r="HD247" s="26"/>
      <c r="HE247" s="26"/>
      <c r="HF247" s="26"/>
      <c r="HG247" s="26"/>
      <c r="HH247" s="26"/>
      <c r="HI247" s="26"/>
      <c r="HJ247" s="26"/>
      <c r="HK247" s="26"/>
      <c r="HL247" s="26"/>
      <c r="HM247" s="26"/>
      <c r="HN247" s="26"/>
      <c r="HO247" s="26"/>
      <c r="HP247" s="26"/>
      <c r="HQ247" s="26"/>
      <c r="HR247" s="26"/>
      <c r="HS247" s="26"/>
      <c r="HT247" s="26"/>
      <c r="HU247" s="26"/>
      <c r="HV247" s="26"/>
      <c r="HW247" s="26"/>
      <c r="HX247" s="26"/>
      <c r="HY247" s="26"/>
      <c r="HZ247" s="26"/>
      <c r="IA247" s="26"/>
      <c r="IB247" s="26"/>
      <c r="IC247" s="26"/>
      <c r="ID247" s="26"/>
      <c r="IE247" s="26"/>
      <c r="IF247" s="26"/>
      <c r="IG247" s="26"/>
      <c r="IH247" s="26"/>
      <c r="II247" s="26"/>
      <c r="IJ247" s="26"/>
      <c r="IK247" s="26"/>
      <c r="IL247" s="26"/>
      <c r="IM247" s="26"/>
      <c r="IN247" s="26"/>
      <c r="IO247" s="26"/>
      <c r="IP247" s="26"/>
      <c r="IQ247" s="26"/>
      <c r="IR247" s="26"/>
    </row>
    <row r="248" spans="1:252" ht="25.5" customHeight="1">
      <c r="A248" s="23" t="s">
        <v>607</v>
      </c>
      <c r="B248" s="9" t="s">
        <v>363</v>
      </c>
      <c r="C248" s="9" t="s">
        <v>1772</v>
      </c>
      <c r="D248" s="9" t="s">
        <v>117</v>
      </c>
      <c r="E248" s="63" t="s">
        <v>118</v>
      </c>
      <c r="F248" s="63" t="s">
        <v>1054</v>
      </c>
      <c r="G248" s="64">
        <v>501535</v>
      </c>
      <c r="H248" s="64">
        <v>604026</v>
      </c>
      <c r="I248" s="65" t="s">
        <v>497</v>
      </c>
      <c r="J248" s="65"/>
      <c r="K248" s="65"/>
      <c r="L248" s="6"/>
      <c r="M248" s="9" t="s">
        <v>344</v>
      </c>
      <c r="N248" s="66"/>
      <c r="O248" s="40"/>
      <c r="P248" s="40"/>
      <c r="Q248" s="67"/>
      <c r="R248" s="67"/>
      <c r="S248" s="67"/>
      <c r="T248" s="9"/>
      <c r="U248" s="9"/>
      <c r="V248" s="68"/>
      <c r="W248" s="65"/>
      <c r="X248" s="65"/>
      <c r="Y248" s="65"/>
      <c r="Z248" s="68" t="s">
        <v>340</v>
      </c>
      <c r="AA248" s="69"/>
      <c r="AB248" s="69"/>
      <c r="AC248" s="9">
        <v>1</v>
      </c>
      <c r="AD248" s="69"/>
      <c r="AE248" s="24"/>
      <c r="AF248" s="25"/>
      <c r="AG248" s="25" t="s">
        <v>340</v>
      </c>
      <c r="AH248" s="25"/>
      <c r="AI248" s="20"/>
      <c r="AJ248" s="20"/>
      <c r="AK248" s="20"/>
      <c r="AL248" s="20"/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70">
        <v>0</v>
      </c>
      <c r="AZ248" s="70">
        <v>0</v>
      </c>
      <c r="BA248" s="70">
        <v>0</v>
      </c>
      <c r="BB248" s="70">
        <v>0</v>
      </c>
      <c r="BC248" s="70">
        <v>0</v>
      </c>
      <c r="BD248" s="70">
        <v>0</v>
      </c>
      <c r="BE248" s="70">
        <v>0</v>
      </c>
      <c r="BF248" s="71"/>
      <c r="BG248" s="71"/>
      <c r="BH248" s="71"/>
      <c r="BI248" s="71"/>
      <c r="BJ248" s="71"/>
      <c r="BK248" s="71"/>
      <c r="BL248" s="9"/>
      <c r="BM248" s="9"/>
      <c r="BN248" s="3" t="s">
        <v>1207</v>
      </c>
      <c r="BO248" s="20" t="s">
        <v>1501</v>
      </c>
      <c r="BP248" s="9" t="s">
        <v>340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9"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1</v>
      </c>
      <c r="CF248" s="9" t="s">
        <v>340</v>
      </c>
      <c r="CG248" s="9">
        <v>0</v>
      </c>
      <c r="CH248" s="9">
        <v>0</v>
      </c>
      <c r="CI248" s="9">
        <v>0</v>
      </c>
      <c r="CJ248" s="72">
        <v>3933</v>
      </c>
      <c r="CK248" s="72">
        <v>100</v>
      </c>
      <c r="CL248" s="24" t="s">
        <v>794</v>
      </c>
      <c r="CM248" s="21" t="s">
        <v>1579</v>
      </c>
      <c r="CN248" s="9"/>
      <c r="CO248" s="9"/>
      <c r="CP248" s="73"/>
      <c r="CQ248" s="74" t="s">
        <v>340</v>
      </c>
      <c r="CR248" s="25"/>
      <c r="CS248" s="25"/>
      <c r="CT248" s="71"/>
      <c r="CU248" s="9" t="s">
        <v>348</v>
      </c>
      <c r="CV248" s="9">
        <v>1</v>
      </c>
      <c r="CW248" s="9">
        <v>3</v>
      </c>
      <c r="CX248" s="75" t="s">
        <v>794</v>
      </c>
      <c r="CY248" s="26"/>
      <c r="CZ248" s="71"/>
      <c r="DA248" s="71"/>
      <c r="DB248" s="76"/>
      <c r="DC248" s="9"/>
      <c r="DD248" s="9"/>
      <c r="DE248" s="6"/>
      <c r="DF248" s="5"/>
      <c r="DG248" s="5"/>
      <c r="DH248" s="5"/>
      <c r="DI248" s="5"/>
      <c r="DJ248" s="5"/>
      <c r="DK248" s="5"/>
      <c r="DL248" s="5"/>
      <c r="DM248" s="5"/>
      <c r="DN248" s="5"/>
      <c r="DO248" s="5">
        <v>6600</v>
      </c>
      <c r="DP248" s="5"/>
      <c r="DQ248" s="5"/>
      <c r="DR248" s="5"/>
      <c r="DS248" s="5"/>
      <c r="DT248" s="5">
        <v>6600</v>
      </c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>
        <v>6600</v>
      </c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77">
        <v>66</v>
      </c>
      <c r="FE248" s="26"/>
      <c r="FF248" s="26"/>
      <c r="FG248" s="26"/>
      <c r="FH248" s="26"/>
      <c r="FI248" s="26"/>
      <c r="FJ248" s="26"/>
      <c r="FK248" s="26"/>
      <c r="FL248" s="26"/>
      <c r="FM248" s="26"/>
      <c r="FN248" s="26"/>
      <c r="FO248" s="26"/>
      <c r="FP248" s="26"/>
      <c r="FQ248" s="26"/>
      <c r="FR248" s="26"/>
      <c r="FS248" s="26"/>
      <c r="FT248" s="26"/>
      <c r="FU248" s="26"/>
      <c r="FV248" s="26"/>
      <c r="FW248" s="26"/>
      <c r="FX248" s="26"/>
      <c r="FY248" s="26"/>
      <c r="FZ248" s="26"/>
      <c r="GA248" s="26"/>
      <c r="GB248" s="26"/>
      <c r="GC248" s="26"/>
      <c r="GD248" s="26"/>
      <c r="GE248" s="26"/>
      <c r="GF248" s="26"/>
      <c r="GG248" s="26"/>
      <c r="GH248" s="26"/>
      <c r="GI248" s="26"/>
      <c r="GJ248" s="26"/>
      <c r="GK248" s="26"/>
      <c r="GL248" s="26"/>
      <c r="GM248" s="26"/>
      <c r="GN248" s="26"/>
      <c r="GO248" s="26"/>
      <c r="GP248" s="26"/>
      <c r="GQ248" s="26"/>
      <c r="GR248" s="26"/>
      <c r="GS248" s="26"/>
      <c r="GT248" s="26"/>
      <c r="GU248" s="26"/>
      <c r="GV248" s="26"/>
      <c r="GW248" s="26"/>
      <c r="GX248" s="26"/>
      <c r="GY248" s="26"/>
      <c r="GZ248" s="26"/>
      <c r="HA248" s="26"/>
      <c r="HB248" s="26"/>
      <c r="HC248" s="26"/>
      <c r="HD248" s="26"/>
      <c r="HE248" s="26"/>
      <c r="HF248" s="26"/>
      <c r="HG248" s="26"/>
      <c r="HH248" s="26"/>
      <c r="HI248" s="26"/>
      <c r="HJ248" s="26"/>
      <c r="HK248" s="26"/>
      <c r="HL248" s="26"/>
      <c r="HM248" s="26"/>
      <c r="HN248" s="26"/>
      <c r="HO248" s="26"/>
      <c r="HP248" s="26"/>
      <c r="HQ248" s="26"/>
      <c r="HR248" s="26"/>
      <c r="HS248" s="26"/>
      <c r="HT248" s="26"/>
      <c r="HU248" s="26"/>
      <c r="HV248" s="26"/>
      <c r="HW248" s="26"/>
      <c r="HX248" s="26"/>
      <c r="HY248" s="26"/>
      <c r="HZ248" s="26"/>
      <c r="IA248" s="26"/>
      <c r="IB248" s="26"/>
      <c r="IC248" s="26"/>
      <c r="ID248" s="26"/>
      <c r="IE248" s="26"/>
      <c r="IF248" s="26"/>
      <c r="IG248" s="26"/>
      <c r="IH248" s="26"/>
      <c r="II248" s="26"/>
      <c r="IJ248" s="26"/>
      <c r="IK248" s="26"/>
      <c r="IL248" s="26"/>
      <c r="IM248" s="26"/>
      <c r="IN248" s="26"/>
      <c r="IO248" s="26"/>
      <c r="IP248" s="26"/>
      <c r="IQ248" s="26"/>
      <c r="IR248" s="26"/>
    </row>
    <row r="249" spans="1:252" ht="25.5">
      <c r="A249" s="23" t="s">
        <v>606</v>
      </c>
      <c r="B249" s="9" t="s">
        <v>363</v>
      </c>
      <c r="C249" s="9" t="s">
        <v>224</v>
      </c>
      <c r="D249" s="9" t="s">
        <v>225</v>
      </c>
      <c r="E249" s="63" t="s">
        <v>226</v>
      </c>
      <c r="F249" s="63" t="s">
        <v>1054</v>
      </c>
      <c r="G249" s="64">
        <v>504951</v>
      </c>
      <c r="H249" s="64">
        <v>585832</v>
      </c>
      <c r="I249" s="65" t="s">
        <v>497</v>
      </c>
      <c r="J249" s="65"/>
      <c r="K249" s="65"/>
      <c r="L249" s="6"/>
      <c r="M249" s="9" t="s">
        <v>344</v>
      </c>
      <c r="N249" s="66"/>
      <c r="O249" s="40"/>
      <c r="P249" s="40">
        <v>1</v>
      </c>
      <c r="Q249" s="67"/>
      <c r="R249" s="67"/>
      <c r="S249" s="67"/>
      <c r="T249" s="9" t="s">
        <v>340</v>
      </c>
      <c r="U249" s="9"/>
      <c r="V249" s="68"/>
      <c r="W249" s="65"/>
      <c r="X249" s="65"/>
      <c r="Y249" s="65"/>
      <c r="Z249" s="68" t="s">
        <v>340</v>
      </c>
      <c r="AA249" s="69">
        <v>1</v>
      </c>
      <c r="AB249" s="69">
        <v>100</v>
      </c>
      <c r="AC249" s="9">
        <v>0</v>
      </c>
      <c r="AD249" s="69"/>
      <c r="AE249" s="25"/>
      <c r="AF249" s="74"/>
      <c r="AG249" s="74"/>
      <c r="AH249" s="74"/>
      <c r="AI249" s="20"/>
      <c r="AJ249" s="20"/>
      <c r="AK249" s="20"/>
      <c r="AL249" s="20"/>
      <c r="AM249" s="9" t="s">
        <v>340</v>
      </c>
      <c r="AN249" s="9">
        <v>0</v>
      </c>
      <c r="AO249" s="9" t="s">
        <v>340</v>
      </c>
      <c r="AP249" s="9">
        <v>0</v>
      </c>
      <c r="AQ249" s="9">
        <v>0</v>
      </c>
      <c r="AR249" s="80" t="s">
        <v>340</v>
      </c>
      <c r="AS249" s="80">
        <v>0</v>
      </c>
      <c r="AT249" s="80">
        <v>0</v>
      </c>
      <c r="AU249" s="80">
        <v>0</v>
      </c>
      <c r="AV249" s="80">
        <v>0</v>
      </c>
      <c r="AW249" s="80">
        <v>0</v>
      </c>
      <c r="AX249" s="80">
        <v>0</v>
      </c>
      <c r="AY249" s="70">
        <v>100</v>
      </c>
      <c r="AZ249" s="70">
        <v>0</v>
      </c>
      <c r="BA249" s="70">
        <v>0</v>
      </c>
      <c r="BB249" s="70">
        <v>0</v>
      </c>
      <c r="BC249" s="70">
        <v>0</v>
      </c>
      <c r="BD249" s="70">
        <v>0</v>
      </c>
      <c r="BE249" s="70">
        <v>0</v>
      </c>
      <c r="BF249" s="71"/>
      <c r="BG249" s="71" t="s">
        <v>340</v>
      </c>
      <c r="BH249" s="71"/>
      <c r="BI249" s="71"/>
      <c r="BJ249" s="71"/>
      <c r="BK249" s="71"/>
      <c r="BL249" s="84">
        <v>6</v>
      </c>
      <c r="BM249" s="9"/>
      <c r="BO249" s="20"/>
      <c r="BP249" s="9"/>
      <c r="BQ249" s="9">
        <v>6</v>
      </c>
      <c r="BR249" s="9">
        <v>6</v>
      </c>
      <c r="BS249" s="9">
        <v>0</v>
      </c>
      <c r="BT249" s="9">
        <v>0</v>
      </c>
      <c r="BU249" s="9">
        <v>0</v>
      </c>
      <c r="BV249" s="9">
        <v>0</v>
      </c>
      <c r="BW249" s="9">
        <v>3</v>
      </c>
      <c r="BX249" s="9">
        <v>1</v>
      </c>
      <c r="BY249" s="9" t="s">
        <v>1605</v>
      </c>
      <c r="BZ249" s="9">
        <v>5</v>
      </c>
      <c r="CA249" s="9">
        <v>5</v>
      </c>
      <c r="CB249" s="9">
        <v>39</v>
      </c>
      <c r="CC249" s="9">
        <v>0</v>
      </c>
      <c r="CD249" s="9">
        <v>0</v>
      </c>
      <c r="CE249" s="9">
        <v>1</v>
      </c>
      <c r="CF249" s="9">
        <v>0</v>
      </c>
      <c r="CG249" s="9" t="s">
        <v>340</v>
      </c>
      <c r="CH249" s="9">
        <v>0</v>
      </c>
      <c r="CI249" s="9">
        <v>0</v>
      </c>
      <c r="CJ249" s="72">
        <v>1640</v>
      </c>
      <c r="CK249" s="72">
        <v>82</v>
      </c>
      <c r="CL249" s="24" t="s">
        <v>788</v>
      </c>
      <c r="CM249" s="21" t="s">
        <v>113</v>
      </c>
      <c r="CN249" s="9"/>
      <c r="CO249" s="9"/>
      <c r="CP249" s="73"/>
      <c r="CQ249" s="74" t="s">
        <v>340</v>
      </c>
      <c r="CR249" s="25"/>
      <c r="CS249" s="25"/>
      <c r="CT249" s="71"/>
      <c r="CU249" s="9" t="s">
        <v>348</v>
      </c>
      <c r="CV249" s="9">
        <v>1</v>
      </c>
      <c r="CW249" s="9">
        <v>4</v>
      </c>
      <c r="CX249" s="75" t="s">
        <v>788</v>
      </c>
      <c r="CY249" s="26" t="s">
        <v>788</v>
      </c>
      <c r="CZ249" s="71"/>
      <c r="DA249" s="71"/>
      <c r="DB249" s="76"/>
      <c r="DC249" s="9"/>
      <c r="DD249" s="9"/>
      <c r="DE249" s="6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77"/>
      <c r="FE249" s="26"/>
      <c r="FF249" s="26"/>
      <c r="FG249" s="26"/>
      <c r="FH249" s="26"/>
      <c r="FI249" s="26"/>
      <c r="FJ249" s="26"/>
      <c r="FK249" s="26"/>
      <c r="FL249" s="26"/>
      <c r="FM249" s="26"/>
      <c r="FN249" s="26"/>
      <c r="FO249" s="26"/>
      <c r="FP249" s="26"/>
      <c r="FQ249" s="26"/>
      <c r="FR249" s="26"/>
      <c r="FS249" s="26"/>
      <c r="FT249" s="26"/>
      <c r="FU249" s="26"/>
      <c r="FV249" s="26"/>
      <c r="FW249" s="26"/>
      <c r="FX249" s="26"/>
      <c r="FY249" s="26"/>
      <c r="FZ249" s="26"/>
      <c r="GA249" s="26"/>
      <c r="GB249" s="26"/>
      <c r="GC249" s="26"/>
      <c r="GD249" s="26"/>
      <c r="GE249" s="26"/>
      <c r="GF249" s="26"/>
      <c r="GG249" s="26"/>
      <c r="GH249" s="26"/>
      <c r="GI249" s="26"/>
      <c r="GJ249" s="26"/>
      <c r="GK249" s="26"/>
      <c r="GL249" s="26"/>
      <c r="GM249" s="26"/>
      <c r="GN249" s="26"/>
      <c r="GO249" s="26"/>
      <c r="GP249" s="26"/>
      <c r="GQ249" s="26"/>
      <c r="GR249" s="26"/>
      <c r="GS249" s="26"/>
      <c r="GT249" s="26"/>
      <c r="GU249" s="26"/>
      <c r="GV249" s="26"/>
      <c r="GW249" s="26"/>
      <c r="GX249" s="26"/>
      <c r="GY249" s="26"/>
      <c r="GZ249" s="26"/>
      <c r="HA249" s="26"/>
      <c r="HB249" s="26"/>
      <c r="HC249" s="26"/>
      <c r="HD249" s="26"/>
      <c r="HE249" s="26"/>
      <c r="HF249" s="26"/>
      <c r="HG249" s="26"/>
      <c r="HH249" s="26"/>
      <c r="HI249" s="26"/>
      <c r="HJ249" s="26"/>
      <c r="HK249" s="26"/>
      <c r="HL249" s="26"/>
      <c r="HM249" s="26"/>
      <c r="HN249" s="26"/>
      <c r="HO249" s="26"/>
      <c r="HP249" s="26"/>
      <c r="HQ249" s="26"/>
      <c r="HR249" s="26"/>
      <c r="HS249" s="26"/>
      <c r="HT249" s="26"/>
      <c r="HU249" s="26"/>
      <c r="HV249" s="26"/>
      <c r="HW249" s="26"/>
      <c r="HX249" s="26"/>
      <c r="HY249" s="26"/>
      <c r="HZ249" s="26"/>
      <c r="IA249" s="26"/>
      <c r="IB249" s="26"/>
      <c r="IC249" s="26"/>
      <c r="ID249" s="26"/>
      <c r="IE249" s="26"/>
      <c r="IF249" s="26"/>
      <c r="IG249" s="26"/>
      <c r="IH249" s="26"/>
      <c r="II249" s="26"/>
      <c r="IJ249" s="26"/>
      <c r="IK249" s="26"/>
      <c r="IL249" s="26"/>
      <c r="IM249" s="26"/>
      <c r="IN249" s="26"/>
      <c r="IO249" s="26"/>
      <c r="IP249" s="26"/>
      <c r="IQ249" s="26"/>
      <c r="IR249" s="26"/>
    </row>
    <row r="250" spans="1:252" ht="12.75">
      <c r="A250" s="23" t="s">
        <v>717</v>
      </c>
      <c r="B250" s="9" t="s">
        <v>363</v>
      </c>
      <c r="C250" s="9" t="s">
        <v>1830</v>
      </c>
      <c r="D250" s="9" t="s">
        <v>1831</v>
      </c>
      <c r="E250" s="63" t="s">
        <v>854</v>
      </c>
      <c r="F250" s="63" t="s">
        <v>854</v>
      </c>
      <c r="G250" s="64">
        <v>512637</v>
      </c>
      <c r="H250" s="64">
        <v>571107</v>
      </c>
      <c r="I250" s="65" t="s">
        <v>711</v>
      </c>
      <c r="J250" s="65"/>
      <c r="K250" s="65"/>
      <c r="L250" s="6"/>
      <c r="M250" s="9" t="s">
        <v>344</v>
      </c>
      <c r="N250" s="66"/>
      <c r="O250" s="40">
        <v>26</v>
      </c>
      <c r="P250" s="40">
        <v>5189</v>
      </c>
      <c r="Q250" s="67"/>
      <c r="R250" s="67"/>
      <c r="S250" s="67"/>
      <c r="T250" s="9" t="s">
        <v>340</v>
      </c>
      <c r="U250" s="9"/>
      <c r="V250" s="68"/>
      <c r="W250" s="65" t="s">
        <v>340</v>
      </c>
      <c r="X250" s="65" t="s">
        <v>340</v>
      </c>
      <c r="Y250" s="65" t="s">
        <v>340</v>
      </c>
      <c r="Z250" s="68"/>
      <c r="AA250" s="69">
        <v>1</v>
      </c>
      <c r="AB250" s="69">
        <v>57.95212135577151</v>
      </c>
      <c r="AC250" s="9">
        <v>2</v>
      </c>
      <c r="AD250" s="69">
        <v>3.9345816544204784</v>
      </c>
      <c r="AE250" s="25"/>
      <c r="AF250" s="25"/>
      <c r="AG250" s="25" t="s">
        <v>340</v>
      </c>
      <c r="AH250" s="25"/>
      <c r="AI250" s="20"/>
      <c r="AJ250" s="20"/>
      <c r="AK250" s="20" t="s">
        <v>1501</v>
      </c>
      <c r="AL250" s="20"/>
      <c r="AM250" s="9" t="s">
        <v>340</v>
      </c>
      <c r="AN250" s="9">
        <v>0</v>
      </c>
      <c r="AO250" s="9" t="s">
        <v>340</v>
      </c>
      <c r="AP250" s="9">
        <v>0</v>
      </c>
      <c r="AQ250" s="9">
        <v>0</v>
      </c>
      <c r="AR250" s="9" t="s">
        <v>340</v>
      </c>
      <c r="AS250" s="9" t="s">
        <v>340</v>
      </c>
      <c r="AT250" s="9">
        <v>0</v>
      </c>
      <c r="AU250" s="9" t="s">
        <v>340</v>
      </c>
      <c r="AV250" s="9" t="s">
        <v>340</v>
      </c>
      <c r="AW250" s="9" t="s">
        <v>340</v>
      </c>
      <c r="AX250" s="9" t="s">
        <v>340</v>
      </c>
      <c r="AY250" s="78">
        <v>57.95212135577151</v>
      </c>
      <c r="AZ250" s="78">
        <v>38.113296989808006</v>
      </c>
      <c r="BA250" s="78">
        <v>0</v>
      </c>
      <c r="BB250" s="78">
        <v>1.4695425456269258</v>
      </c>
      <c r="BC250" s="78">
        <v>0.6636643754444181</v>
      </c>
      <c r="BD250" s="78">
        <v>1.6117563403650152</v>
      </c>
      <c r="BE250" s="78">
        <v>0.18961839298411945</v>
      </c>
      <c r="BF250" s="71" t="s">
        <v>340</v>
      </c>
      <c r="BG250" s="71" t="s">
        <v>340</v>
      </c>
      <c r="BH250" s="71" t="s">
        <v>340</v>
      </c>
      <c r="BI250" s="71" t="s">
        <v>340</v>
      </c>
      <c r="BJ250" s="71"/>
      <c r="BK250" s="71" t="s">
        <v>340</v>
      </c>
      <c r="BL250" s="9">
        <v>4</v>
      </c>
      <c r="BM250" s="9" t="s">
        <v>340</v>
      </c>
      <c r="BN250" s="3" t="s">
        <v>1266</v>
      </c>
      <c r="BO250" s="20" t="s">
        <v>1502</v>
      </c>
      <c r="BP250" s="9"/>
      <c r="BQ250" s="9" t="s">
        <v>1633</v>
      </c>
      <c r="BR250" s="9">
        <v>4</v>
      </c>
      <c r="BS250" s="9">
        <v>0</v>
      </c>
      <c r="BT250" s="9">
        <v>0</v>
      </c>
      <c r="BU250" s="9">
        <v>0</v>
      </c>
      <c r="BV250" s="9">
        <v>0</v>
      </c>
      <c r="BW250" s="9">
        <v>1</v>
      </c>
      <c r="BX250" s="9">
        <v>2</v>
      </c>
      <c r="BY250" s="9">
        <v>3</v>
      </c>
      <c r="BZ250" s="9">
        <v>6</v>
      </c>
      <c r="CA250" s="9" t="s">
        <v>1605</v>
      </c>
      <c r="CB250" s="9">
        <v>41</v>
      </c>
      <c r="CC250" s="9" t="s">
        <v>340</v>
      </c>
      <c r="CD250" s="9" t="s">
        <v>340</v>
      </c>
      <c r="CE250" s="9">
        <v>1</v>
      </c>
      <c r="CF250" s="9" t="s">
        <v>340</v>
      </c>
      <c r="CG250" s="9">
        <v>0</v>
      </c>
      <c r="CH250" s="9">
        <v>0</v>
      </c>
      <c r="CI250" s="9">
        <v>0</v>
      </c>
      <c r="CJ250" s="72">
        <v>4500</v>
      </c>
      <c r="CK250" s="72">
        <v>150</v>
      </c>
      <c r="CL250" s="79" t="s">
        <v>750</v>
      </c>
      <c r="CM250" s="22" t="s">
        <v>1586</v>
      </c>
      <c r="CN250" s="9"/>
      <c r="CO250" s="9" t="s">
        <v>340</v>
      </c>
      <c r="CP250" s="73"/>
      <c r="CQ250" s="74" t="s">
        <v>340</v>
      </c>
      <c r="CR250" s="25"/>
      <c r="CS250" s="25"/>
      <c r="CT250" s="71"/>
      <c r="CU250" s="9" t="s">
        <v>348</v>
      </c>
      <c r="CV250" s="9">
        <v>1</v>
      </c>
      <c r="CW250" s="9">
        <v>2</v>
      </c>
      <c r="CX250" s="75" t="s">
        <v>750</v>
      </c>
      <c r="CY250" s="26" t="s">
        <v>819</v>
      </c>
      <c r="CZ250" s="71" t="s">
        <v>340</v>
      </c>
      <c r="DA250" s="71" t="s">
        <v>340</v>
      </c>
      <c r="DB250" s="76"/>
      <c r="DC250" s="9"/>
      <c r="DD250" s="9" t="s">
        <v>340</v>
      </c>
      <c r="DE250" s="6"/>
      <c r="DF250" s="5"/>
      <c r="DG250" s="5"/>
      <c r="DH250" s="5"/>
      <c r="DI250" s="5" t="s">
        <v>340</v>
      </c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77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</row>
    <row r="251" spans="1:252" ht="25.5">
      <c r="A251" s="23" t="s">
        <v>419</v>
      </c>
      <c r="B251" s="9" t="s">
        <v>363</v>
      </c>
      <c r="C251" s="9" t="s">
        <v>1622</v>
      </c>
      <c r="D251" s="9" t="s">
        <v>1623</v>
      </c>
      <c r="E251" s="63" t="s">
        <v>854</v>
      </c>
      <c r="F251" s="63" t="s">
        <v>854</v>
      </c>
      <c r="G251" s="64">
        <v>483631</v>
      </c>
      <c r="H251" s="64">
        <v>681229</v>
      </c>
      <c r="I251" s="65" t="s">
        <v>384</v>
      </c>
      <c r="J251" s="65"/>
      <c r="K251" s="65"/>
      <c r="L251" s="60">
        <v>2005</v>
      </c>
      <c r="M251" s="9" t="s">
        <v>348</v>
      </c>
      <c r="N251" s="66"/>
      <c r="O251" s="40">
        <v>350</v>
      </c>
      <c r="P251" s="40">
        <v>7472</v>
      </c>
      <c r="Q251" s="67"/>
      <c r="R251" s="67"/>
      <c r="S251" s="67"/>
      <c r="T251" s="9" t="s">
        <v>340</v>
      </c>
      <c r="U251" s="9" t="s">
        <v>340</v>
      </c>
      <c r="V251" s="68" t="s">
        <v>340</v>
      </c>
      <c r="W251" s="65" t="s">
        <v>340</v>
      </c>
      <c r="X251" s="65" t="s">
        <v>340</v>
      </c>
      <c r="Y251" s="65" t="s">
        <v>340</v>
      </c>
      <c r="Z251" s="68"/>
      <c r="AA251" s="69">
        <v>1</v>
      </c>
      <c r="AB251" s="69">
        <v>70.81056466302368</v>
      </c>
      <c r="AC251" s="9">
        <v>3</v>
      </c>
      <c r="AD251" s="69">
        <v>26.684881602914388</v>
      </c>
      <c r="AE251" s="79"/>
      <c r="AF251" s="79"/>
      <c r="AG251" s="79" t="s">
        <v>340</v>
      </c>
      <c r="AH251" s="79" t="s">
        <v>340</v>
      </c>
      <c r="AI251" s="20"/>
      <c r="AJ251" s="20"/>
      <c r="AK251" s="20"/>
      <c r="AL251" s="20" t="s">
        <v>1502</v>
      </c>
      <c r="AM251" s="9" t="s">
        <v>340</v>
      </c>
      <c r="AN251" s="9" t="s">
        <v>340</v>
      </c>
      <c r="AO251" s="9" t="s">
        <v>340</v>
      </c>
      <c r="AP251" s="9">
        <v>0</v>
      </c>
      <c r="AQ251" s="9">
        <v>0</v>
      </c>
      <c r="AR251" s="80" t="s">
        <v>340</v>
      </c>
      <c r="AS251" s="80" t="s">
        <v>340</v>
      </c>
      <c r="AT251" s="80">
        <v>0</v>
      </c>
      <c r="AU251" s="80" t="s">
        <v>340</v>
      </c>
      <c r="AV251" s="80" t="s">
        <v>340</v>
      </c>
      <c r="AW251" s="80" t="s">
        <v>340</v>
      </c>
      <c r="AX251" s="80" t="s">
        <v>340</v>
      </c>
      <c r="AY251" s="70">
        <v>70.81056466302368</v>
      </c>
      <c r="AZ251" s="70">
        <v>2.504553734061931</v>
      </c>
      <c r="BA251" s="70">
        <v>0</v>
      </c>
      <c r="BB251" s="70">
        <v>3.4760170006071642</v>
      </c>
      <c r="BC251" s="70">
        <v>19.398907103825135</v>
      </c>
      <c r="BD251" s="70">
        <v>3.096539162112933</v>
      </c>
      <c r="BE251" s="70">
        <v>0.713418336369156</v>
      </c>
      <c r="BF251" s="71" t="s">
        <v>340</v>
      </c>
      <c r="BG251" s="71" t="s">
        <v>340</v>
      </c>
      <c r="BH251" s="71" t="s">
        <v>340</v>
      </c>
      <c r="BI251" s="71" t="s">
        <v>340</v>
      </c>
      <c r="BJ251" s="71"/>
      <c r="BK251" s="71" t="s">
        <v>340</v>
      </c>
      <c r="BL251" s="9">
        <v>2</v>
      </c>
      <c r="BM251" s="9" t="s">
        <v>340</v>
      </c>
      <c r="BN251" s="3" t="s">
        <v>1280</v>
      </c>
      <c r="BO251" s="20" t="s">
        <v>1502</v>
      </c>
      <c r="BP251" s="9"/>
      <c r="BQ251" s="9" t="s">
        <v>1513</v>
      </c>
      <c r="BR251" s="9">
        <v>2</v>
      </c>
      <c r="BS251" s="9">
        <v>4</v>
      </c>
      <c r="BT251" s="9">
        <v>0</v>
      </c>
      <c r="BU251" s="9">
        <v>2</v>
      </c>
      <c r="BV251" s="9">
        <v>3</v>
      </c>
      <c r="BW251" s="9">
        <v>0</v>
      </c>
      <c r="BX251" s="9">
        <v>11</v>
      </c>
      <c r="BY251" s="9">
        <v>12</v>
      </c>
      <c r="BZ251" s="9">
        <v>13</v>
      </c>
      <c r="CA251" s="9" t="s">
        <v>1513</v>
      </c>
      <c r="CB251" s="9">
        <v>13</v>
      </c>
      <c r="CC251" s="9" t="s">
        <v>340</v>
      </c>
      <c r="CD251" s="9" t="s">
        <v>340</v>
      </c>
      <c r="CE251" s="9">
        <v>2</v>
      </c>
      <c r="CF251" s="9" t="s">
        <v>340</v>
      </c>
      <c r="CG251" s="9">
        <v>0</v>
      </c>
      <c r="CH251" s="9">
        <v>0</v>
      </c>
      <c r="CI251" s="9">
        <v>0</v>
      </c>
      <c r="CJ251" s="72">
        <v>6000</v>
      </c>
      <c r="CK251" s="72">
        <v>150</v>
      </c>
      <c r="CL251" s="79" t="s">
        <v>804</v>
      </c>
      <c r="CM251" s="22" t="s">
        <v>1574</v>
      </c>
      <c r="CN251" s="9"/>
      <c r="CO251" s="9"/>
      <c r="CP251" s="81" t="s">
        <v>340</v>
      </c>
      <c r="CQ251" s="74" t="s">
        <v>340</v>
      </c>
      <c r="CR251" s="25"/>
      <c r="CS251" s="25"/>
      <c r="CT251" s="71"/>
      <c r="CU251" s="9" t="s">
        <v>1545</v>
      </c>
      <c r="CV251" s="9">
        <v>1</v>
      </c>
      <c r="CW251" s="9">
        <v>2</v>
      </c>
      <c r="CX251" s="72" t="s">
        <v>804</v>
      </c>
      <c r="CY251" s="26" t="s">
        <v>1366</v>
      </c>
      <c r="CZ251" s="71" t="s">
        <v>340</v>
      </c>
      <c r="DA251" s="71" t="s">
        <v>340</v>
      </c>
      <c r="DB251" s="76"/>
      <c r="DC251" s="9"/>
      <c r="DD251" s="9" t="s">
        <v>340</v>
      </c>
      <c r="DE251" s="6">
        <v>2005</v>
      </c>
      <c r="DF251" s="5">
        <v>610</v>
      </c>
      <c r="DG251" s="5">
        <v>1900</v>
      </c>
      <c r="DH251" s="5">
        <v>2510</v>
      </c>
      <c r="DI251" s="5" t="s">
        <v>340</v>
      </c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>
        <v>2510</v>
      </c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77">
        <v>251</v>
      </c>
      <c r="FE251" s="26"/>
      <c r="FF251" s="26"/>
      <c r="FG251" s="26"/>
      <c r="FH251" s="26"/>
      <c r="FI251" s="26"/>
      <c r="FJ251" s="26"/>
      <c r="FK251" s="26"/>
      <c r="FL251" s="26"/>
      <c r="FM251" s="26"/>
      <c r="FN251" s="26"/>
      <c r="FO251" s="26"/>
      <c r="FP251" s="26"/>
      <c r="FQ251" s="26"/>
      <c r="FR251" s="26"/>
      <c r="FS251" s="26"/>
      <c r="FT251" s="26"/>
      <c r="FU251" s="26"/>
      <c r="FV251" s="26"/>
      <c r="FW251" s="26"/>
      <c r="FX251" s="26"/>
      <c r="FY251" s="26"/>
      <c r="FZ251" s="26"/>
      <c r="GA251" s="26"/>
      <c r="GB251" s="26"/>
      <c r="GC251" s="26"/>
      <c r="GD251" s="26"/>
      <c r="GE251" s="26"/>
      <c r="GF251" s="26"/>
      <c r="GG251" s="26"/>
      <c r="GH251" s="26"/>
      <c r="GI251" s="26"/>
      <c r="GJ251" s="26"/>
      <c r="GK251" s="26"/>
      <c r="GL251" s="26"/>
      <c r="GM251" s="26"/>
      <c r="GN251" s="26"/>
      <c r="GO251" s="26"/>
      <c r="GP251" s="26"/>
      <c r="GQ251" s="26"/>
      <c r="GR251" s="26"/>
      <c r="GS251" s="26"/>
      <c r="GT251" s="26"/>
      <c r="GU251" s="26"/>
      <c r="GV251" s="26"/>
      <c r="GW251" s="26"/>
      <c r="GX251" s="26"/>
      <c r="GY251" s="26"/>
      <c r="GZ251" s="26"/>
      <c r="HA251" s="26"/>
      <c r="HB251" s="26"/>
      <c r="HC251" s="26"/>
      <c r="HD251" s="26"/>
      <c r="HE251" s="26"/>
      <c r="HF251" s="26"/>
      <c r="HG251" s="26"/>
      <c r="HH251" s="26"/>
      <c r="HI251" s="26"/>
      <c r="HJ251" s="26"/>
      <c r="HK251" s="26"/>
      <c r="HL251" s="26"/>
      <c r="HM251" s="26"/>
      <c r="HN251" s="26"/>
      <c r="HO251" s="26"/>
      <c r="HP251" s="26"/>
      <c r="HQ251" s="26"/>
      <c r="HR251" s="26"/>
      <c r="HS251" s="26"/>
      <c r="HT251" s="26"/>
      <c r="HU251" s="26"/>
      <c r="HV251" s="26"/>
      <c r="HW251" s="26"/>
      <c r="HX251" s="26"/>
      <c r="HY251" s="26"/>
      <c r="HZ251" s="26"/>
      <c r="IA251" s="26"/>
      <c r="IB251" s="26"/>
      <c r="IC251" s="26"/>
      <c r="ID251" s="26"/>
      <c r="IE251" s="26"/>
      <c r="IF251" s="26"/>
      <c r="IG251" s="26"/>
      <c r="IH251" s="26"/>
      <c r="II251" s="26"/>
      <c r="IJ251" s="26"/>
      <c r="IK251" s="26"/>
      <c r="IL251" s="26"/>
      <c r="IM251" s="26"/>
      <c r="IN251" s="26"/>
      <c r="IO251" s="26"/>
      <c r="IP251" s="26"/>
      <c r="IQ251" s="26"/>
      <c r="IR251" s="26"/>
    </row>
    <row r="252" spans="1:252" ht="12.75">
      <c r="A252" s="23" t="s">
        <v>589</v>
      </c>
      <c r="B252" s="9" t="s">
        <v>363</v>
      </c>
      <c r="C252" s="9" t="s">
        <v>229</v>
      </c>
      <c r="D252" s="9" t="s">
        <v>230</v>
      </c>
      <c r="E252" s="63" t="s">
        <v>1112</v>
      </c>
      <c r="F252" s="63" t="s">
        <v>1112</v>
      </c>
      <c r="G252" s="64">
        <v>470005</v>
      </c>
      <c r="H252" s="64">
        <v>703057</v>
      </c>
      <c r="I252" s="65" t="s">
        <v>497</v>
      </c>
      <c r="J252" s="65"/>
      <c r="K252" s="65"/>
      <c r="L252" s="6"/>
      <c r="M252" s="9" t="s">
        <v>348</v>
      </c>
      <c r="N252" s="66"/>
      <c r="O252" s="40"/>
      <c r="P252" s="40"/>
      <c r="Q252" s="67"/>
      <c r="R252" s="67"/>
      <c r="S252" s="67"/>
      <c r="T252" s="9" t="s">
        <v>340</v>
      </c>
      <c r="U252" s="9"/>
      <c r="V252" s="68"/>
      <c r="W252" s="65"/>
      <c r="X252" s="65"/>
      <c r="Y252" s="65"/>
      <c r="Z252" s="68" t="s">
        <v>340</v>
      </c>
      <c r="AA252" s="69"/>
      <c r="AB252" s="69"/>
      <c r="AC252" s="9">
        <v>0</v>
      </c>
      <c r="AD252" s="69"/>
      <c r="AE252" s="25"/>
      <c r="AF252" s="25"/>
      <c r="AG252" s="25"/>
      <c r="AH252" s="25"/>
      <c r="AI252" s="20"/>
      <c r="AJ252" s="20"/>
      <c r="AK252" s="20"/>
      <c r="AL252" s="20"/>
      <c r="AM252" s="9" t="s">
        <v>340</v>
      </c>
      <c r="AN252" s="9">
        <v>0</v>
      </c>
      <c r="AO252" s="9" t="s">
        <v>340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78">
        <v>0</v>
      </c>
      <c r="AZ252" s="78">
        <v>0</v>
      </c>
      <c r="BA252" s="78">
        <v>0</v>
      </c>
      <c r="BB252" s="78">
        <v>0</v>
      </c>
      <c r="BC252" s="78">
        <v>0</v>
      </c>
      <c r="BD252" s="78">
        <v>0</v>
      </c>
      <c r="BE252" s="78">
        <v>0</v>
      </c>
      <c r="BF252" s="71"/>
      <c r="BG252" s="71"/>
      <c r="BH252" s="71"/>
      <c r="BI252" s="71"/>
      <c r="BJ252" s="71"/>
      <c r="BK252" s="71"/>
      <c r="BL252" s="9"/>
      <c r="BM252" s="9" t="s">
        <v>340</v>
      </c>
      <c r="BN252" s="3" t="s">
        <v>1281</v>
      </c>
      <c r="BO252" s="20" t="s">
        <v>1502</v>
      </c>
      <c r="BP252" s="9"/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9"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 t="s">
        <v>340</v>
      </c>
      <c r="CD252" s="9" t="s">
        <v>340</v>
      </c>
      <c r="CE252" s="9">
        <v>1</v>
      </c>
      <c r="CF252" s="9" t="s">
        <v>340</v>
      </c>
      <c r="CG252" s="9">
        <v>0</v>
      </c>
      <c r="CH252" s="9">
        <v>0</v>
      </c>
      <c r="CI252" s="9">
        <v>0</v>
      </c>
      <c r="CJ252" s="72">
        <v>3003</v>
      </c>
      <c r="CK252" s="72">
        <v>75</v>
      </c>
      <c r="CL252" s="79" t="s">
        <v>781</v>
      </c>
      <c r="CM252" s="22" t="s">
        <v>1774</v>
      </c>
      <c r="CN252" s="9"/>
      <c r="CO252" s="9"/>
      <c r="CP252" s="73"/>
      <c r="CQ252" s="74" t="s">
        <v>340</v>
      </c>
      <c r="CR252" s="25"/>
      <c r="CS252" s="25"/>
      <c r="CT252" s="71"/>
      <c r="CU252" s="9" t="s">
        <v>348</v>
      </c>
      <c r="CV252" s="9">
        <v>1</v>
      </c>
      <c r="CW252" s="9">
        <v>4</v>
      </c>
      <c r="CX252" s="75" t="s">
        <v>781</v>
      </c>
      <c r="CY252" s="26"/>
      <c r="CZ252" s="71"/>
      <c r="DA252" s="71"/>
      <c r="DB252" s="76"/>
      <c r="DC252" s="9"/>
      <c r="DD252" s="9" t="s">
        <v>340</v>
      </c>
      <c r="DE252" s="6"/>
      <c r="DF252" s="5"/>
      <c r="DG252" s="5"/>
      <c r="DH252" s="5"/>
      <c r="DI252" s="5" t="s">
        <v>340</v>
      </c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77"/>
      <c r="FE252" s="26"/>
      <c r="FF252" s="26"/>
      <c r="FG252" s="26"/>
      <c r="FH252" s="26"/>
      <c r="FI252" s="26"/>
      <c r="FJ252" s="26"/>
      <c r="FK252" s="26"/>
      <c r="FL252" s="26"/>
      <c r="FM252" s="26"/>
      <c r="FN252" s="26"/>
      <c r="FO252" s="26"/>
      <c r="FP252" s="26"/>
      <c r="FQ252" s="26"/>
      <c r="FR252" s="26"/>
      <c r="FS252" s="26"/>
      <c r="FT252" s="26"/>
      <c r="FU252" s="26"/>
      <c r="FV252" s="26"/>
      <c r="FW252" s="26"/>
      <c r="FX252" s="26"/>
      <c r="FY252" s="26"/>
      <c r="FZ252" s="26"/>
      <c r="GA252" s="26"/>
      <c r="GB252" s="26"/>
      <c r="GC252" s="26"/>
      <c r="GD252" s="26"/>
      <c r="GE252" s="26"/>
      <c r="GF252" s="26"/>
      <c r="GG252" s="26"/>
      <c r="GH252" s="26"/>
      <c r="GI252" s="26"/>
      <c r="GJ252" s="26"/>
      <c r="GK252" s="26"/>
      <c r="GL252" s="26"/>
      <c r="GM252" s="26"/>
      <c r="GN252" s="26"/>
      <c r="GO252" s="26"/>
      <c r="GP252" s="26"/>
      <c r="GQ252" s="26"/>
      <c r="GR252" s="26"/>
      <c r="GS252" s="26"/>
      <c r="GT252" s="26"/>
      <c r="GU252" s="26"/>
      <c r="GV252" s="26"/>
      <c r="GW252" s="26"/>
      <c r="GX252" s="26"/>
      <c r="GY252" s="26"/>
      <c r="GZ252" s="26"/>
      <c r="HA252" s="26"/>
      <c r="HB252" s="26"/>
      <c r="HC252" s="26"/>
      <c r="HD252" s="26"/>
      <c r="HE252" s="26"/>
      <c r="HF252" s="26"/>
      <c r="HG252" s="26"/>
      <c r="HH252" s="26"/>
      <c r="HI252" s="26"/>
      <c r="HJ252" s="26"/>
      <c r="HK252" s="26"/>
      <c r="HL252" s="26"/>
      <c r="HM252" s="26"/>
      <c r="HN252" s="26"/>
      <c r="HO252" s="26"/>
      <c r="HP252" s="26"/>
      <c r="HQ252" s="26"/>
      <c r="HR252" s="26"/>
      <c r="HS252" s="26"/>
      <c r="HT252" s="26"/>
      <c r="HU252" s="26"/>
      <c r="HV252" s="26"/>
      <c r="HW252" s="26"/>
      <c r="HX252" s="26"/>
      <c r="HY252" s="26"/>
      <c r="HZ252" s="26"/>
      <c r="IA252" s="26"/>
      <c r="IB252" s="26"/>
      <c r="IC252" s="26"/>
      <c r="ID252" s="26"/>
      <c r="IE252" s="26"/>
      <c r="IF252" s="26"/>
      <c r="IG252" s="26"/>
      <c r="IH252" s="26"/>
      <c r="II252" s="26"/>
      <c r="IJ252" s="26"/>
      <c r="IK252" s="26"/>
      <c r="IL252" s="26"/>
      <c r="IM252" s="26"/>
      <c r="IN252" s="26"/>
      <c r="IO252" s="26"/>
      <c r="IP252" s="26"/>
      <c r="IQ252" s="26"/>
      <c r="IR252" s="26"/>
    </row>
    <row r="253" spans="1:252" ht="12.75">
      <c r="A253" s="23" t="s">
        <v>588</v>
      </c>
      <c r="B253" s="9" t="s">
        <v>363</v>
      </c>
      <c r="C253" s="9" t="s">
        <v>1772</v>
      </c>
      <c r="D253" s="9" t="s">
        <v>129</v>
      </c>
      <c r="E253" s="63" t="s">
        <v>1113</v>
      </c>
      <c r="F253" s="63" t="s">
        <v>1113</v>
      </c>
      <c r="G253" s="64">
        <v>454307</v>
      </c>
      <c r="H253" s="64">
        <v>733553</v>
      </c>
      <c r="I253" s="65" t="s">
        <v>497</v>
      </c>
      <c r="J253" s="65"/>
      <c r="K253" s="65"/>
      <c r="L253" s="6"/>
      <c r="M253" s="9" t="s">
        <v>348</v>
      </c>
      <c r="N253" s="66"/>
      <c r="O253" s="40"/>
      <c r="P253" s="40"/>
      <c r="Q253" s="67" t="s">
        <v>340</v>
      </c>
      <c r="R253" s="67"/>
      <c r="S253" s="67"/>
      <c r="T253" s="9"/>
      <c r="U253" s="9"/>
      <c r="V253" s="68"/>
      <c r="W253" s="65"/>
      <c r="X253" s="65"/>
      <c r="Y253" s="65"/>
      <c r="Z253" s="68" t="s">
        <v>340</v>
      </c>
      <c r="AA253" s="69"/>
      <c r="AB253" s="69"/>
      <c r="AC253" s="9">
        <v>1</v>
      </c>
      <c r="AD253" s="69"/>
      <c r="AE253" s="79">
        <v>2</v>
      </c>
      <c r="AF253" s="79"/>
      <c r="AG253" s="79"/>
      <c r="AH253" s="79"/>
      <c r="AI253" s="20"/>
      <c r="AJ253" s="20"/>
      <c r="AK253" s="20"/>
      <c r="AL253" s="20"/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80">
        <v>0</v>
      </c>
      <c r="AS253" s="80">
        <v>0</v>
      </c>
      <c r="AT253" s="80">
        <v>0</v>
      </c>
      <c r="AU253" s="80">
        <v>0</v>
      </c>
      <c r="AV253" s="80">
        <v>0</v>
      </c>
      <c r="AW253" s="80">
        <v>0</v>
      </c>
      <c r="AX253" s="80">
        <v>0</v>
      </c>
      <c r="AY253" s="70">
        <v>0</v>
      </c>
      <c r="AZ253" s="70">
        <v>0</v>
      </c>
      <c r="BA253" s="70">
        <v>0</v>
      </c>
      <c r="BB253" s="70">
        <v>0</v>
      </c>
      <c r="BC253" s="70">
        <v>0</v>
      </c>
      <c r="BD253" s="70">
        <v>0</v>
      </c>
      <c r="BE253" s="70">
        <v>0</v>
      </c>
      <c r="BF253" s="71"/>
      <c r="BG253" s="71"/>
      <c r="BH253" s="71"/>
      <c r="BI253" s="71"/>
      <c r="BJ253" s="71"/>
      <c r="BK253" s="71"/>
      <c r="BL253" s="9">
        <v>6</v>
      </c>
      <c r="BM253" s="9" t="s">
        <v>340</v>
      </c>
      <c r="BN253" s="3" t="s">
        <v>1148</v>
      </c>
      <c r="BO253" s="20" t="s">
        <v>1501</v>
      </c>
      <c r="BP253" s="9"/>
      <c r="BQ253" s="9" t="s">
        <v>1513</v>
      </c>
      <c r="BR253" s="9">
        <v>6</v>
      </c>
      <c r="BS253" s="9">
        <v>0</v>
      </c>
      <c r="BT253" s="9">
        <v>2</v>
      </c>
      <c r="BU253" s="9">
        <v>0</v>
      </c>
      <c r="BV253" s="9">
        <v>2</v>
      </c>
      <c r="BW253" s="9">
        <v>0</v>
      </c>
      <c r="BX253" s="9">
        <v>11</v>
      </c>
      <c r="BY253" s="9">
        <v>8</v>
      </c>
      <c r="BZ253" s="9">
        <v>6</v>
      </c>
      <c r="CA253" s="9">
        <v>7</v>
      </c>
      <c r="CB253" s="9">
        <v>23</v>
      </c>
      <c r="CC253" s="9" t="s">
        <v>340</v>
      </c>
      <c r="CD253" s="9" t="s">
        <v>340</v>
      </c>
      <c r="CE253" s="9">
        <v>1</v>
      </c>
      <c r="CF253" s="9" t="s">
        <v>340</v>
      </c>
      <c r="CG253" s="9">
        <v>0</v>
      </c>
      <c r="CH253" s="9">
        <v>0</v>
      </c>
      <c r="CI253" s="9">
        <v>0</v>
      </c>
      <c r="CJ253" s="72">
        <v>3000</v>
      </c>
      <c r="CK253" s="72">
        <v>75</v>
      </c>
      <c r="CL253" s="79" t="s">
        <v>805</v>
      </c>
      <c r="CM253" s="22" t="s">
        <v>1774</v>
      </c>
      <c r="CN253" s="9"/>
      <c r="CO253" s="9"/>
      <c r="CP253" s="81"/>
      <c r="CQ253" s="74" t="s">
        <v>340</v>
      </c>
      <c r="CR253" s="25"/>
      <c r="CS253" s="25"/>
      <c r="CT253" s="71"/>
      <c r="CU253" s="9" t="s">
        <v>348</v>
      </c>
      <c r="CV253" s="9">
        <v>4</v>
      </c>
      <c r="CW253" s="9">
        <v>3</v>
      </c>
      <c r="CX253" s="72" t="s">
        <v>805</v>
      </c>
      <c r="CY253" s="26"/>
      <c r="CZ253" s="71"/>
      <c r="DA253" s="71"/>
      <c r="DB253" s="76"/>
      <c r="DC253" s="9"/>
      <c r="DD253" s="9"/>
      <c r="DE253" s="6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77"/>
      <c r="FE253" s="26"/>
      <c r="FF253" s="26"/>
      <c r="FG253" s="26"/>
      <c r="FH253" s="26"/>
      <c r="FI253" s="26"/>
      <c r="FJ253" s="26"/>
      <c r="FK253" s="26"/>
      <c r="FL253" s="26"/>
      <c r="FM253" s="26"/>
      <c r="FN253" s="26"/>
      <c r="FO253" s="26"/>
      <c r="FP253" s="26"/>
      <c r="FQ253" s="26"/>
      <c r="FR253" s="26"/>
      <c r="FS253" s="26"/>
      <c r="FT253" s="26"/>
      <c r="FU253" s="26"/>
      <c r="FV253" s="26"/>
      <c r="FW253" s="26"/>
      <c r="FX253" s="26"/>
      <c r="FY253" s="26"/>
      <c r="FZ253" s="26"/>
      <c r="GA253" s="26"/>
      <c r="GB253" s="26"/>
      <c r="GC253" s="26"/>
      <c r="GD253" s="26"/>
      <c r="GE253" s="26"/>
      <c r="GF253" s="26"/>
      <c r="GG253" s="26"/>
      <c r="GH253" s="26"/>
      <c r="GI253" s="26"/>
      <c r="GJ253" s="26"/>
      <c r="GK253" s="26"/>
      <c r="GL253" s="26"/>
      <c r="GM253" s="26"/>
      <c r="GN253" s="26"/>
      <c r="GO253" s="26"/>
      <c r="GP253" s="26"/>
      <c r="GQ253" s="26"/>
      <c r="GR253" s="26"/>
      <c r="GS253" s="26"/>
      <c r="GT253" s="26"/>
      <c r="GU253" s="26"/>
      <c r="GV253" s="26"/>
      <c r="GW253" s="26"/>
      <c r="GX253" s="26"/>
      <c r="GY253" s="26"/>
      <c r="GZ253" s="26"/>
      <c r="HA253" s="26"/>
      <c r="HB253" s="26"/>
      <c r="HC253" s="26"/>
      <c r="HD253" s="26"/>
      <c r="HE253" s="26"/>
      <c r="HF253" s="26"/>
      <c r="HG253" s="26"/>
      <c r="HH253" s="26"/>
      <c r="HI253" s="26"/>
      <c r="HJ253" s="26"/>
      <c r="HK253" s="26"/>
      <c r="HL253" s="26"/>
      <c r="HM253" s="26"/>
      <c r="HN253" s="26"/>
      <c r="HO253" s="26"/>
      <c r="HP253" s="26"/>
      <c r="HQ253" s="26"/>
      <c r="HR253" s="26"/>
      <c r="HS253" s="26"/>
      <c r="HT253" s="26"/>
      <c r="HU253" s="26"/>
      <c r="HV253" s="26"/>
      <c r="HW253" s="26"/>
      <c r="HX253" s="26"/>
      <c r="HY253" s="26"/>
      <c r="HZ253" s="26"/>
      <c r="IA253" s="26"/>
      <c r="IB253" s="26"/>
      <c r="IC253" s="26"/>
      <c r="ID253" s="26"/>
      <c r="IE253" s="26"/>
      <c r="IF253" s="26"/>
      <c r="IG253" s="26"/>
      <c r="IH253" s="26"/>
      <c r="II253" s="26"/>
      <c r="IJ253" s="26"/>
      <c r="IK253" s="26"/>
      <c r="IL253" s="26"/>
      <c r="IM253" s="26"/>
      <c r="IN253" s="26"/>
      <c r="IO253" s="26"/>
      <c r="IP253" s="26"/>
      <c r="IQ253" s="26"/>
      <c r="IR253" s="26"/>
    </row>
    <row r="254" spans="1:252" ht="12.75">
      <c r="A254" s="23" t="s">
        <v>715</v>
      </c>
      <c r="B254" s="9" t="s">
        <v>363</v>
      </c>
      <c r="C254" s="9" t="s">
        <v>1816</v>
      </c>
      <c r="D254" s="9" t="s">
        <v>1817</v>
      </c>
      <c r="E254" s="63" t="s">
        <v>1818</v>
      </c>
      <c r="F254" s="63" t="s">
        <v>854</v>
      </c>
      <c r="G254" s="64">
        <v>501123</v>
      </c>
      <c r="H254" s="64">
        <v>614721</v>
      </c>
      <c r="I254" s="65" t="s">
        <v>711</v>
      </c>
      <c r="J254" s="65"/>
      <c r="K254" s="65"/>
      <c r="L254" s="6"/>
      <c r="M254" s="9" t="s">
        <v>344</v>
      </c>
      <c r="N254" s="82"/>
      <c r="O254" s="40">
        <v>16</v>
      </c>
      <c r="P254" s="40">
        <v>3585</v>
      </c>
      <c r="Q254" s="67"/>
      <c r="R254" s="67"/>
      <c r="S254" s="67"/>
      <c r="T254" s="9" t="s">
        <v>340</v>
      </c>
      <c r="U254" s="9"/>
      <c r="V254" s="68"/>
      <c r="W254" s="65" t="s">
        <v>340</v>
      </c>
      <c r="X254" s="65" t="s">
        <v>340</v>
      </c>
      <c r="Y254" s="65" t="s">
        <v>340</v>
      </c>
      <c r="Z254" s="68"/>
      <c r="AA254" s="69">
        <v>1</v>
      </c>
      <c r="AB254" s="69">
        <v>77.10396039603961</v>
      </c>
      <c r="AC254" s="9">
        <v>2</v>
      </c>
      <c r="AD254" s="69">
        <v>6.146864686468647</v>
      </c>
      <c r="AE254" s="25"/>
      <c r="AF254" s="25"/>
      <c r="AG254" s="25" t="s">
        <v>340</v>
      </c>
      <c r="AH254" s="25"/>
      <c r="AI254" s="20"/>
      <c r="AJ254" s="20"/>
      <c r="AK254" s="20"/>
      <c r="AL254" s="20" t="s">
        <v>1502</v>
      </c>
      <c r="AM254" s="9" t="s">
        <v>340</v>
      </c>
      <c r="AN254" s="9">
        <v>0</v>
      </c>
      <c r="AO254" s="9" t="s">
        <v>340</v>
      </c>
      <c r="AP254" s="9">
        <v>0</v>
      </c>
      <c r="AQ254" s="9">
        <v>0</v>
      </c>
      <c r="AR254" s="80" t="s">
        <v>340</v>
      </c>
      <c r="AS254" s="80" t="s">
        <v>340</v>
      </c>
      <c r="AT254" s="80">
        <v>0</v>
      </c>
      <c r="AU254" s="80" t="s">
        <v>340</v>
      </c>
      <c r="AV254" s="80" t="s">
        <v>340</v>
      </c>
      <c r="AW254" s="80" t="s">
        <v>340</v>
      </c>
      <c r="AX254" s="80" t="s">
        <v>340</v>
      </c>
      <c r="AY254" s="70">
        <v>77.10396039603961</v>
      </c>
      <c r="AZ254" s="70">
        <v>16.74917491749175</v>
      </c>
      <c r="BA254" s="70">
        <v>0</v>
      </c>
      <c r="BB254" s="70">
        <v>0.9075907590759077</v>
      </c>
      <c r="BC254" s="70">
        <v>2.6815181518151814</v>
      </c>
      <c r="BD254" s="70">
        <v>1.8976897689768977</v>
      </c>
      <c r="BE254" s="70">
        <v>0.6600660066006601</v>
      </c>
      <c r="BF254" s="71" t="s">
        <v>340</v>
      </c>
      <c r="BG254" s="71" t="s">
        <v>340</v>
      </c>
      <c r="BH254" s="71" t="s">
        <v>340</v>
      </c>
      <c r="BI254" s="71" t="s">
        <v>340</v>
      </c>
      <c r="BJ254" s="71"/>
      <c r="BK254" s="71" t="s">
        <v>340</v>
      </c>
      <c r="BL254" s="9">
        <v>5</v>
      </c>
      <c r="BM254" s="9" t="s">
        <v>340</v>
      </c>
      <c r="BN254" s="3" t="s">
        <v>1207</v>
      </c>
      <c r="BO254" s="20" t="s">
        <v>1501</v>
      </c>
      <c r="BP254" s="9" t="s">
        <v>340</v>
      </c>
      <c r="BQ254" s="9">
        <v>5</v>
      </c>
      <c r="BR254" s="9">
        <v>5</v>
      </c>
      <c r="BS254" s="9">
        <v>0</v>
      </c>
      <c r="BT254" s="9">
        <v>0</v>
      </c>
      <c r="BU254" s="9">
        <v>1</v>
      </c>
      <c r="BV254" s="9">
        <v>0</v>
      </c>
      <c r="BW254" s="9">
        <v>1</v>
      </c>
      <c r="BX254" s="9">
        <v>7</v>
      </c>
      <c r="BY254" s="9">
        <v>4</v>
      </c>
      <c r="BZ254" s="9">
        <v>6</v>
      </c>
      <c r="CA254" s="9" t="s">
        <v>1575</v>
      </c>
      <c r="CB254" s="9">
        <v>30</v>
      </c>
      <c r="CC254" s="9" t="s">
        <v>340</v>
      </c>
      <c r="CD254" s="9" t="s">
        <v>340</v>
      </c>
      <c r="CE254" s="9">
        <v>1</v>
      </c>
      <c r="CF254" s="9" t="s">
        <v>340</v>
      </c>
      <c r="CG254" s="9">
        <v>0</v>
      </c>
      <c r="CH254" s="9">
        <v>0</v>
      </c>
      <c r="CI254" s="9">
        <v>0</v>
      </c>
      <c r="CJ254" s="72">
        <v>4500</v>
      </c>
      <c r="CK254" s="72">
        <v>100</v>
      </c>
      <c r="CL254" s="79" t="s">
        <v>750</v>
      </c>
      <c r="CM254" s="22" t="s">
        <v>1586</v>
      </c>
      <c r="CN254" s="9"/>
      <c r="CO254" s="9" t="s">
        <v>340</v>
      </c>
      <c r="CP254" s="73"/>
      <c r="CQ254" s="74" t="s">
        <v>340</v>
      </c>
      <c r="CR254" s="25"/>
      <c r="CS254" s="25"/>
      <c r="CT254" s="71"/>
      <c r="CU254" s="9" t="s">
        <v>348</v>
      </c>
      <c r="CV254" s="9">
        <v>1</v>
      </c>
      <c r="CW254" s="9">
        <v>3</v>
      </c>
      <c r="CX254" s="75" t="s">
        <v>750</v>
      </c>
      <c r="CY254" s="26" t="s">
        <v>793</v>
      </c>
      <c r="CZ254" s="71"/>
      <c r="DA254" s="71"/>
      <c r="DB254" s="76"/>
      <c r="DC254" s="9"/>
      <c r="DD254" s="9"/>
      <c r="DE254" s="6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77"/>
      <c r="FE254" s="26"/>
      <c r="FF254" s="26"/>
      <c r="FG254" s="26"/>
      <c r="FH254" s="26"/>
      <c r="FI254" s="26"/>
      <c r="FJ254" s="26"/>
      <c r="FK254" s="26"/>
      <c r="FL254" s="26"/>
      <c r="FM254" s="26"/>
      <c r="FN254" s="26"/>
      <c r="FO254" s="26"/>
      <c r="FP254" s="26"/>
      <c r="FQ254" s="26"/>
      <c r="FR254" s="26"/>
      <c r="FS254" s="26"/>
      <c r="FT254" s="26"/>
      <c r="FU254" s="26"/>
      <c r="FV254" s="26"/>
      <c r="FW254" s="26"/>
      <c r="FX254" s="26"/>
      <c r="FY254" s="26"/>
      <c r="FZ254" s="26"/>
      <c r="GA254" s="26"/>
      <c r="GB254" s="26"/>
      <c r="GC254" s="26"/>
      <c r="GD254" s="26"/>
      <c r="GE254" s="26"/>
      <c r="GF254" s="26"/>
      <c r="GG254" s="26"/>
      <c r="GH254" s="26"/>
      <c r="GI254" s="26"/>
      <c r="GJ254" s="26"/>
      <c r="GK254" s="26"/>
      <c r="GL254" s="26"/>
      <c r="GM254" s="26"/>
      <c r="GN254" s="26"/>
      <c r="GO254" s="26"/>
      <c r="GP254" s="26"/>
      <c r="GQ254" s="26"/>
      <c r="GR254" s="26"/>
      <c r="GS254" s="26"/>
      <c r="GT254" s="26"/>
      <c r="GU254" s="26"/>
      <c r="GV254" s="26"/>
      <c r="GW254" s="26"/>
      <c r="GX254" s="26"/>
      <c r="GY254" s="26"/>
      <c r="GZ254" s="26"/>
      <c r="HA254" s="26"/>
      <c r="HB254" s="26"/>
      <c r="HC254" s="26"/>
      <c r="HD254" s="26"/>
      <c r="HE254" s="26"/>
      <c r="HF254" s="26"/>
      <c r="HG254" s="26"/>
      <c r="HH254" s="26"/>
      <c r="HI254" s="26"/>
      <c r="HJ254" s="26"/>
      <c r="HK254" s="26"/>
      <c r="HL254" s="26"/>
      <c r="HM254" s="26"/>
      <c r="HN254" s="26"/>
      <c r="HO254" s="26"/>
      <c r="HP254" s="26"/>
      <c r="HQ254" s="26"/>
      <c r="HR254" s="26"/>
      <c r="HS254" s="26"/>
      <c r="HT254" s="26"/>
      <c r="HU254" s="26"/>
      <c r="HV254" s="26"/>
      <c r="HW254" s="26"/>
      <c r="HX254" s="26"/>
      <c r="HY254" s="26"/>
      <c r="HZ254" s="26"/>
      <c r="IA254" s="26"/>
      <c r="IB254" s="26"/>
      <c r="IC254" s="26"/>
      <c r="ID254" s="26"/>
      <c r="IE254" s="26"/>
      <c r="IF254" s="26"/>
      <c r="IG254" s="26"/>
      <c r="IH254" s="26"/>
      <c r="II254" s="26"/>
      <c r="IJ254" s="26"/>
      <c r="IK254" s="26"/>
      <c r="IL254" s="26"/>
      <c r="IM254" s="26"/>
      <c r="IN254" s="26"/>
      <c r="IO254" s="26"/>
      <c r="IP254" s="26"/>
      <c r="IQ254" s="26"/>
      <c r="IR254" s="26"/>
    </row>
    <row r="255" spans="1:252" ht="25.5">
      <c r="A255" s="23" t="s">
        <v>578</v>
      </c>
      <c r="B255" s="9" t="s">
        <v>363</v>
      </c>
      <c r="C255" s="9" t="s">
        <v>1896</v>
      </c>
      <c r="D255" s="9" t="s">
        <v>1897</v>
      </c>
      <c r="E255" s="63" t="s">
        <v>1898</v>
      </c>
      <c r="F255" s="63" t="s">
        <v>1034</v>
      </c>
      <c r="G255" s="64">
        <v>453117</v>
      </c>
      <c r="H255" s="64">
        <v>753351</v>
      </c>
      <c r="I255" s="65" t="s">
        <v>497</v>
      </c>
      <c r="J255" s="65"/>
      <c r="K255" s="65"/>
      <c r="L255" s="60"/>
      <c r="M255" s="9" t="s">
        <v>348</v>
      </c>
      <c r="N255" s="66"/>
      <c r="O255" s="40">
        <v>12990</v>
      </c>
      <c r="P255" s="40">
        <v>13853</v>
      </c>
      <c r="Q255" s="67" t="s">
        <v>340</v>
      </c>
      <c r="R255" s="67"/>
      <c r="S255" s="67"/>
      <c r="T255" s="9"/>
      <c r="U255" s="9"/>
      <c r="V255" s="68" t="s">
        <v>340</v>
      </c>
      <c r="W255" s="65" t="s">
        <v>340</v>
      </c>
      <c r="X255" s="65" t="s">
        <v>340</v>
      </c>
      <c r="Y255" s="65"/>
      <c r="Z255" s="68"/>
      <c r="AA255" s="69">
        <v>5</v>
      </c>
      <c r="AB255" s="69">
        <v>40.68707854929834</v>
      </c>
      <c r="AC255" s="9">
        <v>4</v>
      </c>
      <c r="AD255" s="69">
        <v>85.23783488244942</v>
      </c>
      <c r="AE255" s="25">
        <v>1</v>
      </c>
      <c r="AF255" s="74"/>
      <c r="AG255" s="74" t="s">
        <v>340</v>
      </c>
      <c r="AH255" s="74" t="s">
        <v>340</v>
      </c>
      <c r="AI255" s="20"/>
      <c r="AJ255" s="20" t="s">
        <v>1502</v>
      </c>
      <c r="AK255" s="20"/>
      <c r="AL255" s="20"/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80" t="s">
        <v>340</v>
      </c>
      <c r="AS255" s="80" t="s">
        <v>340</v>
      </c>
      <c r="AT255" s="80">
        <v>0</v>
      </c>
      <c r="AU255" s="80" t="s">
        <v>340</v>
      </c>
      <c r="AV255" s="80" t="s">
        <v>340</v>
      </c>
      <c r="AW255" s="80" t="s">
        <v>340</v>
      </c>
      <c r="AX255" s="80" t="s">
        <v>340</v>
      </c>
      <c r="AY255" s="70">
        <v>6.478950246036086</v>
      </c>
      <c r="AZ255" s="70">
        <v>8.283214871514488</v>
      </c>
      <c r="BA255" s="70">
        <v>0</v>
      </c>
      <c r="BB255" s="70">
        <v>32.950610533989426</v>
      </c>
      <c r="BC255" s="70">
        <v>40.68707854929834</v>
      </c>
      <c r="BD255" s="70">
        <v>9.959905230544924</v>
      </c>
      <c r="BE255" s="70">
        <v>1.6402405686167305</v>
      </c>
      <c r="BF255" s="71" t="s">
        <v>340</v>
      </c>
      <c r="BG255" s="71" t="s">
        <v>340</v>
      </c>
      <c r="BH255" s="71" t="s">
        <v>340</v>
      </c>
      <c r="BI255" s="71" t="s">
        <v>340</v>
      </c>
      <c r="BJ255" s="71"/>
      <c r="BK255" s="71" t="s">
        <v>340</v>
      </c>
      <c r="BL255" s="84">
        <v>4</v>
      </c>
      <c r="BM255" s="9" t="s">
        <v>340</v>
      </c>
      <c r="BN255" s="3" t="s">
        <v>1177</v>
      </c>
      <c r="BO255" s="20" t="s">
        <v>1501</v>
      </c>
      <c r="BP255" s="9"/>
      <c r="BQ255" s="9" t="s">
        <v>1633</v>
      </c>
      <c r="BR255" s="9">
        <v>4</v>
      </c>
      <c r="BS255" s="9">
        <v>0</v>
      </c>
      <c r="BT255" s="9">
        <v>2</v>
      </c>
      <c r="BU255" s="9">
        <v>0</v>
      </c>
      <c r="BV255" s="9">
        <v>1</v>
      </c>
      <c r="BW255" s="9">
        <v>0</v>
      </c>
      <c r="BX255" s="9" t="s">
        <v>1518</v>
      </c>
      <c r="BY255" s="9">
        <v>11</v>
      </c>
      <c r="BZ255" s="9">
        <v>7</v>
      </c>
      <c r="CA255" s="9">
        <v>7</v>
      </c>
      <c r="CB255" s="9">
        <v>24</v>
      </c>
      <c r="CC255" s="9" t="s">
        <v>340</v>
      </c>
      <c r="CD255" s="9" t="s">
        <v>340</v>
      </c>
      <c r="CE255" s="9">
        <v>1</v>
      </c>
      <c r="CF255" s="9" t="s">
        <v>340</v>
      </c>
      <c r="CG255" s="9">
        <v>0</v>
      </c>
      <c r="CH255" s="9">
        <v>0</v>
      </c>
      <c r="CI255" s="9">
        <v>0</v>
      </c>
      <c r="CJ255" s="72">
        <v>6000</v>
      </c>
      <c r="CK255" s="72">
        <v>150</v>
      </c>
      <c r="CL255" s="24" t="s">
        <v>807</v>
      </c>
      <c r="CM255" s="21" t="s">
        <v>1574</v>
      </c>
      <c r="CN255" s="9"/>
      <c r="CO255" s="9"/>
      <c r="CP255" s="73" t="s">
        <v>340</v>
      </c>
      <c r="CQ255" s="74" t="s">
        <v>340</v>
      </c>
      <c r="CR255" s="25"/>
      <c r="CS255" s="25"/>
      <c r="CT255" s="71"/>
      <c r="CU255" s="9" t="s">
        <v>348</v>
      </c>
      <c r="CV255" s="9">
        <v>1</v>
      </c>
      <c r="CW255" s="9">
        <v>3</v>
      </c>
      <c r="CX255" s="75" t="s">
        <v>807</v>
      </c>
      <c r="CY255" s="26" t="s">
        <v>1408</v>
      </c>
      <c r="CZ255" s="71"/>
      <c r="DA255" s="71"/>
      <c r="DB255" s="76"/>
      <c r="DC255" s="9"/>
      <c r="DD255" s="9"/>
      <c r="DE255" s="6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>
        <v>8</v>
      </c>
      <c r="EO255" s="5"/>
      <c r="EP255" s="5"/>
      <c r="EQ255" s="5"/>
      <c r="ER255" s="5"/>
      <c r="ES255" s="5">
        <v>8</v>
      </c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77">
        <v>8</v>
      </c>
      <c r="FE255" s="26"/>
      <c r="FF255" s="26"/>
      <c r="FG255" s="26"/>
      <c r="FH255" s="26"/>
      <c r="FI255" s="26"/>
      <c r="FJ255" s="26"/>
      <c r="FK255" s="26"/>
      <c r="FL255" s="26"/>
      <c r="FM255" s="26"/>
      <c r="FN255" s="26"/>
      <c r="FO255" s="26"/>
      <c r="FP255" s="26"/>
      <c r="FQ255" s="26"/>
      <c r="FR255" s="26"/>
      <c r="FS255" s="26"/>
      <c r="FT255" s="26"/>
      <c r="FU255" s="26"/>
      <c r="FV255" s="26"/>
      <c r="FW255" s="26"/>
      <c r="FX255" s="26"/>
      <c r="FY255" s="26"/>
      <c r="FZ255" s="26"/>
      <c r="GA255" s="26"/>
      <c r="GB255" s="26"/>
      <c r="GC255" s="26"/>
      <c r="GD255" s="26"/>
      <c r="GE255" s="26"/>
      <c r="GF255" s="26"/>
      <c r="GG255" s="26"/>
      <c r="GH255" s="26"/>
      <c r="GI255" s="26"/>
      <c r="GJ255" s="26"/>
      <c r="GK255" s="26"/>
      <c r="GL255" s="26"/>
      <c r="GM255" s="26"/>
      <c r="GN255" s="26"/>
      <c r="GO255" s="26"/>
      <c r="GP255" s="26"/>
      <c r="GQ255" s="26"/>
      <c r="GR255" s="26"/>
      <c r="GS255" s="26"/>
      <c r="GT255" s="26"/>
      <c r="GU255" s="26"/>
      <c r="GV255" s="26"/>
      <c r="GW255" s="26"/>
      <c r="GX255" s="26"/>
      <c r="GY255" s="26"/>
      <c r="GZ255" s="26"/>
      <c r="HA255" s="26"/>
      <c r="HB255" s="26"/>
      <c r="HC255" s="26"/>
      <c r="HD255" s="26"/>
      <c r="HE255" s="26"/>
      <c r="HF255" s="26"/>
      <c r="HG255" s="26"/>
      <c r="HH255" s="26"/>
      <c r="HI255" s="26"/>
      <c r="HJ255" s="26"/>
      <c r="HK255" s="26"/>
      <c r="HL255" s="26"/>
      <c r="HM255" s="26"/>
      <c r="HN255" s="26"/>
      <c r="HO255" s="26"/>
      <c r="HP255" s="26"/>
      <c r="HQ255" s="26"/>
      <c r="HR255" s="26"/>
      <c r="HS255" s="26"/>
      <c r="HT255" s="26"/>
      <c r="HU255" s="26"/>
      <c r="HV255" s="26"/>
      <c r="HW255" s="26"/>
      <c r="HX255" s="26"/>
      <c r="HY255" s="26"/>
      <c r="HZ255" s="26"/>
      <c r="IA255" s="26"/>
      <c r="IB255" s="26"/>
      <c r="IC255" s="26"/>
      <c r="ID255" s="26"/>
      <c r="IE255" s="26"/>
      <c r="IF255" s="26"/>
      <c r="IG255" s="26"/>
      <c r="IH255" s="26"/>
      <c r="II255" s="26"/>
      <c r="IJ255" s="26"/>
      <c r="IK255" s="26"/>
      <c r="IL255" s="26"/>
      <c r="IM255" s="26"/>
      <c r="IN255" s="26"/>
      <c r="IO255" s="26"/>
      <c r="IP255" s="26"/>
      <c r="IQ255" s="26"/>
      <c r="IR255" s="26"/>
    </row>
    <row r="256" spans="1:252" ht="25.5">
      <c r="A256" s="23" t="s">
        <v>362</v>
      </c>
      <c r="B256" s="9" t="s">
        <v>363</v>
      </c>
      <c r="C256" s="9" t="s">
        <v>1516</v>
      </c>
      <c r="D256" s="9" t="s">
        <v>1517</v>
      </c>
      <c r="E256" s="63" t="s">
        <v>862</v>
      </c>
      <c r="F256" s="63" t="s">
        <v>1512</v>
      </c>
      <c r="G256" s="64">
        <v>452805</v>
      </c>
      <c r="H256" s="64">
        <v>734429</v>
      </c>
      <c r="I256" s="65" t="s">
        <v>347</v>
      </c>
      <c r="J256" s="65" t="s">
        <v>340</v>
      </c>
      <c r="K256" s="65">
        <v>1</v>
      </c>
      <c r="L256" s="6"/>
      <c r="M256" s="9" t="s">
        <v>348</v>
      </c>
      <c r="N256" s="66">
        <v>7752372</v>
      </c>
      <c r="O256" s="40"/>
      <c r="P256" s="40">
        <v>198341</v>
      </c>
      <c r="Q256" s="67" t="s">
        <v>340</v>
      </c>
      <c r="R256" s="67">
        <v>2</v>
      </c>
      <c r="S256" s="67">
        <v>5</v>
      </c>
      <c r="T256" s="9" t="s">
        <v>340</v>
      </c>
      <c r="U256" s="9" t="s">
        <v>340</v>
      </c>
      <c r="V256" s="68" t="s">
        <v>340</v>
      </c>
      <c r="W256" s="65"/>
      <c r="X256" s="65" t="s">
        <v>340</v>
      </c>
      <c r="Y256" s="65" t="s">
        <v>340</v>
      </c>
      <c r="Z256" s="68"/>
      <c r="AA256" s="69">
        <v>1</v>
      </c>
      <c r="AB256" s="69">
        <v>78.29201683443937</v>
      </c>
      <c r="AC256" s="9">
        <v>3</v>
      </c>
      <c r="AD256" s="69">
        <v>16.695911447682622</v>
      </c>
      <c r="AE256" s="25"/>
      <c r="AF256" s="74"/>
      <c r="AG256" s="74" t="s">
        <v>340</v>
      </c>
      <c r="AH256" s="74" t="s">
        <v>340</v>
      </c>
      <c r="AI256" s="20" t="s">
        <v>1502</v>
      </c>
      <c r="AJ256" s="20"/>
      <c r="AK256" s="20"/>
      <c r="AL256" s="20"/>
      <c r="AM256" s="9" t="s">
        <v>340</v>
      </c>
      <c r="AN256" s="9" t="s">
        <v>340</v>
      </c>
      <c r="AO256" s="9" t="s">
        <v>340</v>
      </c>
      <c r="AP256" s="9" t="s">
        <v>340</v>
      </c>
      <c r="AQ256" s="9" t="s">
        <v>340</v>
      </c>
      <c r="AR256" s="80" t="s">
        <v>340</v>
      </c>
      <c r="AS256" s="80" t="s">
        <v>340</v>
      </c>
      <c r="AT256" s="80" t="s">
        <v>340</v>
      </c>
      <c r="AU256" s="80" t="s">
        <v>340</v>
      </c>
      <c r="AV256" s="80" t="s">
        <v>340</v>
      </c>
      <c r="AW256" s="80" t="s">
        <v>340</v>
      </c>
      <c r="AX256" s="80" t="s">
        <v>340</v>
      </c>
      <c r="AY256" s="70">
        <v>78.29201683443937</v>
      </c>
      <c r="AZ256" s="70">
        <v>5.012071717878016</v>
      </c>
      <c r="BA256" s="70">
        <v>1.5389791152684142</v>
      </c>
      <c r="BB256" s="70">
        <v>5.530561895589535</v>
      </c>
      <c r="BC256" s="70">
        <v>7.499637188806944</v>
      </c>
      <c r="BD256" s="70">
        <v>1.782392442972677</v>
      </c>
      <c r="BE256" s="70">
        <v>0.34434080504505454</v>
      </c>
      <c r="BF256" s="71" t="s">
        <v>340</v>
      </c>
      <c r="BG256" s="71" t="s">
        <v>340</v>
      </c>
      <c r="BH256" s="71" t="s">
        <v>340</v>
      </c>
      <c r="BI256" s="71" t="s">
        <v>340</v>
      </c>
      <c r="BJ256" s="71"/>
      <c r="BK256" s="71" t="s">
        <v>340</v>
      </c>
      <c r="BL256" s="84">
        <v>7</v>
      </c>
      <c r="BM256" s="9" t="s">
        <v>340</v>
      </c>
      <c r="BN256" s="3" t="s">
        <v>1148</v>
      </c>
      <c r="BO256" s="20" t="s">
        <v>1501</v>
      </c>
      <c r="BP256" s="9"/>
      <c r="BQ256" s="9" t="s">
        <v>1518</v>
      </c>
      <c r="BR256" s="9">
        <v>8</v>
      </c>
      <c r="BS256" s="9">
        <v>0</v>
      </c>
      <c r="BT256" s="9">
        <v>2</v>
      </c>
      <c r="BU256" s="9">
        <v>0</v>
      </c>
      <c r="BV256" s="9">
        <v>3</v>
      </c>
      <c r="BW256" s="9">
        <v>0</v>
      </c>
      <c r="BX256" s="9">
        <v>8</v>
      </c>
      <c r="BY256" s="9">
        <v>10</v>
      </c>
      <c r="BZ256" s="9">
        <v>6</v>
      </c>
      <c r="CA256" s="9">
        <v>6</v>
      </c>
      <c r="CB256" s="9">
        <v>23</v>
      </c>
      <c r="CC256" s="9" t="s">
        <v>340</v>
      </c>
      <c r="CD256" s="9" t="s">
        <v>340</v>
      </c>
      <c r="CE256" s="9">
        <v>3</v>
      </c>
      <c r="CF256" s="9">
        <v>0</v>
      </c>
      <c r="CG256" s="9">
        <v>0</v>
      </c>
      <c r="CH256" s="9">
        <v>0</v>
      </c>
      <c r="CI256" s="9" t="s">
        <v>340</v>
      </c>
      <c r="CJ256" s="72">
        <v>11000</v>
      </c>
      <c r="CK256" s="72">
        <v>200</v>
      </c>
      <c r="CL256" s="24" t="s">
        <v>811</v>
      </c>
      <c r="CM256" s="21" t="s">
        <v>1506</v>
      </c>
      <c r="CN256" s="9" t="s">
        <v>340</v>
      </c>
      <c r="CO256" s="9"/>
      <c r="CP256" s="73"/>
      <c r="CQ256" s="74" t="s">
        <v>340</v>
      </c>
      <c r="CR256" s="25"/>
      <c r="CS256" s="25"/>
      <c r="CT256" s="71"/>
      <c r="CU256" s="9" t="s">
        <v>1499</v>
      </c>
      <c r="CV256" s="9">
        <v>1</v>
      </c>
      <c r="CW256" s="9">
        <v>1</v>
      </c>
      <c r="CX256" s="75" t="s">
        <v>811</v>
      </c>
      <c r="CY256" s="26" t="s">
        <v>1361</v>
      </c>
      <c r="CZ256" s="71" t="s">
        <v>340</v>
      </c>
      <c r="DA256" s="71" t="s">
        <v>340</v>
      </c>
      <c r="DB256" s="76">
        <v>15</v>
      </c>
      <c r="DC256" s="9"/>
      <c r="DD256" s="9" t="s">
        <v>340</v>
      </c>
      <c r="DE256" s="6"/>
      <c r="DF256" s="5"/>
      <c r="DG256" s="5"/>
      <c r="DH256" s="5"/>
      <c r="DI256" s="5" t="s">
        <v>340</v>
      </c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77"/>
      <c r="FE256" s="26"/>
      <c r="FF256" s="26"/>
      <c r="FG256" s="26"/>
      <c r="FH256" s="26"/>
      <c r="FI256" s="26"/>
      <c r="FJ256" s="26"/>
      <c r="FK256" s="26"/>
      <c r="FL256" s="26"/>
      <c r="FM256" s="26"/>
      <c r="FN256" s="26"/>
      <c r="FO256" s="26"/>
      <c r="FP256" s="26"/>
      <c r="FQ256" s="26"/>
      <c r="FR256" s="26"/>
      <c r="FS256" s="26"/>
      <c r="FT256" s="26"/>
      <c r="FU256" s="26"/>
      <c r="FV256" s="26"/>
      <c r="FW256" s="26"/>
      <c r="FX256" s="26"/>
      <c r="FY256" s="26"/>
      <c r="FZ256" s="26"/>
      <c r="GA256" s="26"/>
      <c r="GB256" s="26"/>
      <c r="GC256" s="26"/>
      <c r="GD256" s="26"/>
      <c r="GE256" s="26"/>
      <c r="GF256" s="26"/>
      <c r="GG256" s="26"/>
      <c r="GH256" s="26"/>
      <c r="GI256" s="26"/>
      <c r="GJ256" s="26"/>
      <c r="GK256" s="26"/>
      <c r="GL256" s="26"/>
      <c r="GM256" s="26"/>
      <c r="GN256" s="26"/>
      <c r="GO256" s="26"/>
      <c r="GP256" s="26"/>
      <c r="GQ256" s="26"/>
      <c r="GR256" s="26"/>
      <c r="GS256" s="26"/>
      <c r="GT256" s="26"/>
      <c r="GU256" s="26"/>
      <c r="GV256" s="26"/>
      <c r="GW256" s="26"/>
      <c r="GX256" s="26"/>
      <c r="GY256" s="26"/>
      <c r="GZ256" s="26"/>
      <c r="HA256" s="26"/>
      <c r="HB256" s="26"/>
      <c r="HC256" s="26"/>
      <c r="HD256" s="26"/>
      <c r="HE256" s="26"/>
      <c r="HF256" s="26"/>
      <c r="HG256" s="26"/>
      <c r="HH256" s="26"/>
      <c r="HI256" s="26"/>
      <c r="HJ256" s="26"/>
      <c r="HK256" s="26"/>
      <c r="HL256" s="26"/>
      <c r="HM256" s="26"/>
      <c r="HN256" s="26"/>
      <c r="HO256" s="26"/>
      <c r="HP256" s="26"/>
      <c r="HQ256" s="26"/>
      <c r="HR256" s="26"/>
      <c r="HS256" s="26"/>
      <c r="HT256" s="26"/>
      <c r="HU256" s="26"/>
      <c r="HV256" s="26"/>
      <c r="HW256" s="26"/>
      <c r="HX256" s="26"/>
      <c r="HY256" s="26"/>
      <c r="HZ256" s="26"/>
      <c r="IA256" s="26"/>
      <c r="IB256" s="26"/>
      <c r="IC256" s="26"/>
      <c r="ID256" s="26"/>
      <c r="IE256" s="26"/>
      <c r="IF256" s="26"/>
      <c r="IG256" s="26"/>
      <c r="IH256" s="26"/>
      <c r="II256" s="26"/>
      <c r="IJ256" s="26"/>
      <c r="IK256" s="26"/>
      <c r="IL256" s="26"/>
      <c r="IM256" s="26"/>
      <c r="IN256" s="26"/>
      <c r="IO256" s="26"/>
      <c r="IP256" s="26"/>
      <c r="IQ256" s="26"/>
      <c r="IR256" s="26"/>
    </row>
    <row r="257" spans="1:252" ht="20.25" customHeight="1">
      <c r="A257" s="23" t="s">
        <v>560</v>
      </c>
      <c r="B257" s="9" t="s">
        <v>363</v>
      </c>
      <c r="C257" s="9" t="s">
        <v>1923</v>
      </c>
      <c r="D257" s="9" t="s">
        <v>1924</v>
      </c>
      <c r="E257" s="63" t="s">
        <v>1044</v>
      </c>
      <c r="F257" s="63" t="s">
        <v>1044</v>
      </c>
      <c r="G257" s="64">
        <v>495010</v>
      </c>
      <c r="H257" s="64">
        <v>641719</v>
      </c>
      <c r="I257" s="65" t="s">
        <v>497</v>
      </c>
      <c r="J257" s="65"/>
      <c r="K257" s="65"/>
      <c r="L257" s="60"/>
      <c r="M257" s="9" t="s">
        <v>348</v>
      </c>
      <c r="N257" s="66"/>
      <c r="O257" s="40"/>
      <c r="P257" s="40">
        <v>2770</v>
      </c>
      <c r="Q257" s="67"/>
      <c r="R257" s="67"/>
      <c r="S257" s="67"/>
      <c r="T257" s="65" t="s">
        <v>340</v>
      </c>
      <c r="U257" s="65"/>
      <c r="V257" s="68"/>
      <c r="W257" s="65" t="s">
        <v>340</v>
      </c>
      <c r="X257" s="65" t="s">
        <v>340</v>
      </c>
      <c r="Y257" s="65" t="s">
        <v>340</v>
      </c>
      <c r="Z257" s="68"/>
      <c r="AA257" s="69">
        <v>1</v>
      </c>
      <c r="AB257" s="69">
        <v>93.78475629702324</v>
      </c>
      <c r="AC257" s="9">
        <v>1</v>
      </c>
      <c r="AD257" s="69">
        <v>3.5001635590448155</v>
      </c>
      <c r="AE257" s="79"/>
      <c r="AF257" s="79"/>
      <c r="AG257" s="79"/>
      <c r="AH257" s="79"/>
      <c r="AI257" s="20"/>
      <c r="AJ257" s="20"/>
      <c r="AK257" s="20"/>
      <c r="AL257" s="20" t="s">
        <v>1502</v>
      </c>
      <c r="AM257" s="9" t="s">
        <v>340</v>
      </c>
      <c r="AN257" s="9">
        <v>0</v>
      </c>
      <c r="AO257" s="9" t="s">
        <v>340</v>
      </c>
      <c r="AP257" s="9">
        <v>0</v>
      </c>
      <c r="AQ257" s="9">
        <v>0</v>
      </c>
      <c r="AR257" s="80" t="s">
        <v>340</v>
      </c>
      <c r="AS257" s="80" t="s">
        <v>340</v>
      </c>
      <c r="AT257" s="80" t="s">
        <v>340</v>
      </c>
      <c r="AU257" s="80" t="s">
        <v>340</v>
      </c>
      <c r="AV257" s="80" t="s">
        <v>340</v>
      </c>
      <c r="AW257" s="80" t="s">
        <v>340</v>
      </c>
      <c r="AX257" s="80">
        <v>0</v>
      </c>
      <c r="AY257" s="70">
        <v>93.78475629702324</v>
      </c>
      <c r="AZ257" s="70">
        <v>2.715080143931959</v>
      </c>
      <c r="BA257" s="70">
        <v>0.06542361792607132</v>
      </c>
      <c r="BB257" s="70">
        <v>1.5701668302257115</v>
      </c>
      <c r="BC257" s="70">
        <v>1.6355904481517827</v>
      </c>
      <c r="BD257" s="70">
        <v>0.22898266274124962</v>
      </c>
      <c r="BE257" s="70">
        <v>0</v>
      </c>
      <c r="BF257" s="71" t="s">
        <v>340</v>
      </c>
      <c r="BG257" s="71" t="s">
        <v>340</v>
      </c>
      <c r="BH257" s="71" t="s">
        <v>340</v>
      </c>
      <c r="BI257" s="71" t="s">
        <v>340</v>
      </c>
      <c r="BJ257" s="71"/>
      <c r="BK257" s="71" t="s">
        <v>340</v>
      </c>
      <c r="BL257" s="9">
        <v>4</v>
      </c>
      <c r="BM257" s="9" t="s">
        <v>340</v>
      </c>
      <c r="BO257" s="20" t="s">
        <v>1501</v>
      </c>
      <c r="BP257" s="9"/>
      <c r="BQ257" s="9">
        <v>4</v>
      </c>
      <c r="BR257" s="9">
        <v>4</v>
      </c>
      <c r="BS257" s="9">
        <v>0</v>
      </c>
      <c r="BT257" s="9">
        <v>0</v>
      </c>
      <c r="BU257" s="9">
        <v>3</v>
      </c>
      <c r="BV257" s="9">
        <v>0</v>
      </c>
      <c r="BW257" s="9">
        <v>0</v>
      </c>
      <c r="BX257" s="9">
        <v>10</v>
      </c>
      <c r="BY257" s="9">
        <v>10</v>
      </c>
      <c r="BZ257" s="9" t="s">
        <v>1513</v>
      </c>
      <c r="CA257" s="9" t="s">
        <v>1611</v>
      </c>
      <c r="CB257" s="9">
        <v>15</v>
      </c>
      <c r="CC257" s="9" t="s">
        <v>340</v>
      </c>
      <c r="CD257" s="9" t="s">
        <v>340</v>
      </c>
      <c r="CE257" s="9">
        <v>1</v>
      </c>
      <c r="CF257" s="9" t="s">
        <v>340</v>
      </c>
      <c r="CG257" s="9">
        <v>0</v>
      </c>
      <c r="CH257" s="9">
        <v>0</v>
      </c>
      <c r="CI257" s="9">
        <v>0</v>
      </c>
      <c r="CJ257" s="72">
        <v>4885</v>
      </c>
      <c r="CK257" s="72">
        <v>150</v>
      </c>
      <c r="CL257" s="24" t="s">
        <v>807</v>
      </c>
      <c r="CM257" s="22" t="s">
        <v>1586</v>
      </c>
      <c r="CN257" s="9"/>
      <c r="CO257" s="9" t="s">
        <v>340</v>
      </c>
      <c r="CP257" s="81"/>
      <c r="CQ257" s="74" t="s">
        <v>340</v>
      </c>
      <c r="CR257" s="25"/>
      <c r="CS257" s="25"/>
      <c r="CT257" s="71"/>
      <c r="CU257" s="9" t="s">
        <v>348</v>
      </c>
      <c r="CV257" s="9">
        <v>1</v>
      </c>
      <c r="CW257" s="9">
        <v>4</v>
      </c>
      <c r="CX257" s="72" t="s">
        <v>807</v>
      </c>
      <c r="CY257" s="2" t="s">
        <v>1415</v>
      </c>
      <c r="CZ257" s="71"/>
      <c r="DA257" s="71"/>
      <c r="DB257" s="76"/>
      <c r="DC257" s="9"/>
      <c r="DD257" s="9" t="s">
        <v>340</v>
      </c>
      <c r="DE257" s="6"/>
      <c r="DF257" s="5"/>
      <c r="DG257" s="5"/>
      <c r="DH257" s="5"/>
      <c r="DI257" s="5" t="s">
        <v>340</v>
      </c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77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</row>
    <row r="258" spans="1:252" ht="25.5" customHeight="1">
      <c r="A258" s="23" t="s">
        <v>557</v>
      </c>
      <c r="B258" s="9" t="s">
        <v>363</v>
      </c>
      <c r="C258" s="9" t="s">
        <v>11</v>
      </c>
      <c r="D258" s="9" t="s">
        <v>12</v>
      </c>
      <c r="E258" s="63" t="s">
        <v>13</v>
      </c>
      <c r="F258" s="63" t="s">
        <v>1054</v>
      </c>
      <c r="G258" s="64">
        <v>600302</v>
      </c>
      <c r="H258" s="64">
        <v>771713</v>
      </c>
      <c r="I258" s="65" t="s">
        <v>497</v>
      </c>
      <c r="J258" s="65"/>
      <c r="K258" s="65"/>
      <c r="L258" s="6"/>
      <c r="M258" s="9" t="s">
        <v>344</v>
      </c>
      <c r="N258" s="66"/>
      <c r="O258" s="40"/>
      <c r="P258" s="40">
        <f>871+851</f>
        <v>1722</v>
      </c>
      <c r="Q258" s="67"/>
      <c r="R258" s="67"/>
      <c r="S258" s="67"/>
      <c r="T258" s="65" t="s">
        <v>340</v>
      </c>
      <c r="U258" s="65"/>
      <c r="V258" s="68"/>
      <c r="W258" s="65"/>
      <c r="X258" s="65"/>
      <c r="Y258" s="65"/>
      <c r="Z258" s="68" t="s">
        <v>340</v>
      </c>
      <c r="AA258" s="69">
        <v>1</v>
      </c>
      <c r="AB258" s="69">
        <v>86.72150411280846</v>
      </c>
      <c r="AC258" s="9">
        <v>2</v>
      </c>
      <c r="AD258" s="69">
        <v>9.988249118683902</v>
      </c>
      <c r="AE258" s="79"/>
      <c r="AF258" s="79"/>
      <c r="AG258" s="79" t="s">
        <v>340</v>
      </c>
      <c r="AH258" s="79"/>
      <c r="AI258" s="20"/>
      <c r="AJ258" s="20"/>
      <c r="AK258" s="20"/>
      <c r="AL258" s="20"/>
      <c r="AM258" s="9" t="s">
        <v>340</v>
      </c>
      <c r="AN258" s="9">
        <v>0</v>
      </c>
      <c r="AO258" s="9" t="s">
        <v>340</v>
      </c>
      <c r="AP258" s="9">
        <v>0</v>
      </c>
      <c r="AQ258" s="9">
        <v>0</v>
      </c>
      <c r="AR258" s="80" t="s">
        <v>340</v>
      </c>
      <c r="AS258" s="80" t="s">
        <v>340</v>
      </c>
      <c r="AT258" s="80">
        <v>0</v>
      </c>
      <c r="AU258" s="80" t="s">
        <v>340</v>
      </c>
      <c r="AV258" s="80" t="s">
        <v>340</v>
      </c>
      <c r="AW258" s="80" t="s">
        <v>340</v>
      </c>
      <c r="AX258" s="80" t="s">
        <v>340</v>
      </c>
      <c r="AY258" s="70">
        <v>86.72150411280846</v>
      </c>
      <c r="AZ258" s="70">
        <v>3.290246768507638</v>
      </c>
      <c r="BA258" s="70">
        <v>0</v>
      </c>
      <c r="BB258" s="70">
        <v>0.11750881316098707</v>
      </c>
      <c r="BC258" s="70">
        <v>2.5851938895417157</v>
      </c>
      <c r="BD258" s="70">
        <v>7.050528789659224</v>
      </c>
      <c r="BE258" s="70">
        <v>0.23501762632197415</v>
      </c>
      <c r="BF258" s="71" t="s">
        <v>340</v>
      </c>
      <c r="BG258" s="71" t="s">
        <v>340</v>
      </c>
      <c r="BH258" s="71" t="s">
        <v>340</v>
      </c>
      <c r="BI258" s="71" t="s">
        <v>340</v>
      </c>
      <c r="BJ258" s="71"/>
      <c r="BK258" s="71" t="s">
        <v>340</v>
      </c>
      <c r="BL258" s="9">
        <v>2</v>
      </c>
      <c r="BM258" s="9"/>
      <c r="BN258" s="3" t="s">
        <v>1171</v>
      </c>
      <c r="BO258" s="20" t="s">
        <v>1501</v>
      </c>
      <c r="BP258" s="9" t="s">
        <v>340</v>
      </c>
      <c r="BQ258" s="9" t="s">
        <v>708</v>
      </c>
      <c r="BR258" s="9">
        <v>2</v>
      </c>
      <c r="BS258" s="9">
        <v>0</v>
      </c>
      <c r="BT258" s="9">
        <v>0</v>
      </c>
      <c r="BU258" s="9">
        <v>0</v>
      </c>
      <c r="BV258" s="9">
        <v>0</v>
      </c>
      <c r="BW258" s="9">
        <v>0</v>
      </c>
      <c r="BX258" s="9">
        <v>5</v>
      </c>
      <c r="BY258" s="9" t="s">
        <v>1605</v>
      </c>
      <c r="BZ258" s="9" t="s">
        <v>1633</v>
      </c>
      <c r="CA258" s="9" t="s">
        <v>1633</v>
      </c>
      <c r="CB258" s="9">
        <v>41</v>
      </c>
      <c r="CC258" s="9">
        <v>0</v>
      </c>
      <c r="CD258" s="9">
        <v>0</v>
      </c>
      <c r="CE258" s="9">
        <v>1</v>
      </c>
      <c r="CF258" s="9">
        <v>0</v>
      </c>
      <c r="CG258" s="9" t="s">
        <v>340</v>
      </c>
      <c r="CH258" s="9">
        <v>0</v>
      </c>
      <c r="CI258" s="9">
        <v>0</v>
      </c>
      <c r="CJ258" s="72">
        <v>5000</v>
      </c>
      <c r="CK258" s="72">
        <v>100</v>
      </c>
      <c r="CL258" s="79" t="s">
        <v>728</v>
      </c>
      <c r="CM258" s="22" t="s">
        <v>1586</v>
      </c>
      <c r="CN258" s="9"/>
      <c r="CO258" s="9"/>
      <c r="CP258" s="73"/>
      <c r="CQ258" s="74" t="s">
        <v>340</v>
      </c>
      <c r="CR258" s="25"/>
      <c r="CS258" s="25"/>
      <c r="CT258" s="71"/>
      <c r="CU258" s="9" t="s">
        <v>348</v>
      </c>
      <c r="CV258" s="9">
        <v>1</v>
      </c>
      <c r="CW258" s="9">
        <v>4</v>
      </c>
      <c r="CX258" s="72" t="s">
        <v>728</v>
      </c>
      <c r="CY258" s="26" t="s">
        <v>793</v>
      </c>
      <c r="CZ258" s="71"/>
      <c r="DA258" s="71"/>
      <c r="DB258" s="76"/>
      <c r="DC258" s="9"/>
      <c r="DD258" s="9" t="s">
        <v>340</v>
      </c>
      <c r="DE258" s="6"/>
      <c r="DF258" s="5"/>
      <c r="DG258" s="5"/>
      <c r="DH258" s="5"/>
      <c r="DI258" s="5" t="s">
        <v>340</v>
      </c>
      <c r="DJ258" s="5"/>
      <c r="DK258" s="5"/>
      <c r="DL258" s="5"/>
      <c r="DM258" s="5"/>
      <c r="DN258" s="5"/>
      <c r="DO258" s="5"/>
      <c r="DP258" s="5"/>
      <c r="DQ258" s="5"/>
      <c r="DR258" s="5"/>
      <c r="DS258" s="5">
        <v>678</v>
      </c>
      <c r="DT258" s="5">
        <v>678</v>
      </c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>
        <v>678</v>
      </c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77">
        <v>678</v>
      </c>
      <c r="FE258" s="26"/>
      <c r="FF258" s="26"/>
      <c r="FG258" s="26"/>
      <c r="FH258" s="26"/>
      <c r="FI258" s="26"/>
      <c r="FJ258" s="26"/>
      <c r="FK258" s="26"/>
      <c r="FL258" s="26"/>
      <c r="FM258" s="26"/>
      <c r="FN258" s="26"/>
      <c r="FO258" s="26"/>
      <c r="FP258" s="26"/>
      <c r="FQ258" s="26"/>
      <c r="FR258" s="26"/>
      <c r="FS258" s="26"/>
      <c r="FT258" s="26"/>
      <c r="FU258" s="26"/>
      <c r="FV258" s="26"/>
      <c r="FW258" s="26"/>
      <c r="FX258" s="26"/>
      <c r="FY258" s="26"/>
      <c r="FZ258" s="26"/>
      <c r="GA258" s="26"/>
      <c r="GB258" s="26"/>
      <c r="GC258" s="26"/>
      <c r="GD258" s="26"/>
      <c r="GE258" s="26"/>
      <c r="GF258" s="26"/>
      <c r="GG258" s="26"/>
      <c r="GH258" s="26"/>
      <c r="GI258" s="26"/>
      <c r="GJ258" s="26"/>
      <c r="GK258" s="26"/>
      <c r="GL258" s="26"/>
      <c r="GM258" s="26"/>
      <c r="GN258" s="26"/>
      <c r="GO258" s="26"/>
      <c r="GP258" s="26"/>
      <c r="GQ258" s="26"/>
      <c r="GR258" s="26"/>
      <c r="GS258" s="26"/>
      <c r="GT258" s="26"/>
      <c r="GU258" s="26"/>
      <c r="GV258" s="26"/>
      <c r="GW258" s="26"/>
      <c r="GX258" s="26"/>
      <c r="GY258" s="26"/>
      <c r="GZ258" s="26"/>
      <c r="HA258" s="26"/>
      <c r="HB258" s="26"/>
      <c r="HC258" s="26"/>
      <c r="HD258" s="26"/>
      <c r="HE258" s="26"/>
      <c r="HF258" s="26"/>
      <c r="HG258" s="26"/>
      <c r="HH258" s="26"/>
      <c r="HI258" s="26"/>
      <c r="HJ258" s="26"/>
      <c r="HK258" s="26"/>
      <c r="HL258" s="26"/>
      <c r="HM258" s="26"/>
      <c r="HN258" s="26"/>
      <c r="HO258" s="26"/>
      <c r="HP258" s="26"/>
      <c r="HQ258" s="26"/>
      <c r="HR258" s="26"/>
      <c r="HS258" s="26"/>
      <c r="HT258" s="26"/>
      <c r="HU258" s="26"/>
      <c r="HV258" s="26"/>
      <c r="HW258" s="26"/>
      <c r="HX258" s="26"/>
      <c r="HY258" s="26"/>
      <c r="HZ258" s="26"/>
      <c r="IA258" s="26"/>
      <c r="IB258" s="26"/>
      <c r="IC258" s="26"/>
      <c r="ID258" s="26"/>
      <c r="IE258" s="26"/>
      <c r="IF258" s="26"/>
      <c r="IG258" s="26"/>
      <c r="IH258" s="26"/>
      <c r="II258" s="26"/>
      <c r="IJ258" s="26"/>
      <c r="IK258" s="26"/>
      <c r="IL258" s="26"/>
      <c r="IM258" s="26"/>
      <c r="IN258" s="26"/>
      <c r="IO258" s="26"/>
      <c r="IP258" s="26"/>
      <c r="IQ258" s="26"/>
      <c r="IR258" s="26"/>
    </row>
    <row r="259" spans="1:252" ht="12.75">
      <c r="A259" s="23" t="s">
        <v>554</v>
      </c>
      <c r="B259" s="9" t="s">
        <v>363</v>
      </c>
      <c r="C259" s="9" t="s">
        <v>148</v>
      </c>
      <c r="D259" s="9" t="s">
        <v>149</v>
      </c>
      <c r="E259" s="63" t="s">
        <v>1940</v>
      </c>
      <c r="F259" s="63" t="s">
        <v>1054</v>
      </c>
      <c r="G259" s="64">
        <v>610247</v>
      </c>
      <c r="H259" s="64">
        <v>693704</v>
      </c>
      <c r="I259" s="65" t="s">
        <v>497</v>
      </c>
      <c r="J259" s="65"/>
      <c r="K259" s="65"/>
      <c r="L259" s="6"/>
      <c r="M259" s="9" t="s">
        <v>344</v>
      </c>
      <c r="N259" s="66"/>
      <c r="O259" s="40"/>
      <c r="P259" s="40">
        <v>2</v>
      </c>
      <c r="Q259" s="67"/>
      <c r="R259" s="67"/>
      <c r="S259" s="67"/>
      <c r="T259" s="9" t="s">
        <v>340</v>
      </c>
      <c r="U259" s="9"/>
      <c r="V259" s="68"/>
      <c r="W259" s="65"/>
      <c r="X259" s="65"/>
      <c r="Y259" s="65"/>
      <c r="Z259" s="68" t="s">
        <v>340</v>
      </c>
      <c r="AA259" s="69">
        <v>1</v>
      </c>
      <c r="AB259" s="69">
        <v>100</v>
      </c>
      <c r="AC259" s="9">
        <v>1</v>
      </c>
      <c r="AD259" s="69"/>
      <c r="AE259" s="79"/>
      <c r="AF259" s="79"/>
      <c r="AG259" s="79" t="s">
        <v>340</v>
      </c>
      <c r="AH259" s="79"/>
      <c r="AI259" s="20"/>
      <c r="AJ259" s="20"/>
      <c r="AK259" s="20"/>
      <c r="AL259" s="20"/>
      <c r="AM259" s="9" t="s">
        <v>340</v>
      </c>
      <c r="AN259" s="9">
        <v>0</v>
      </c>
      <c r="AO259" s="9" t="s">
        <v>340</v>
      </c>
      <c r="AP259" s="9">
        <v>0</v>
      </c>
      <c r="AQ259" s="9">
        <v>0</v>
      </c>
      <c r="AR259" s="80" t="s">
        <v>340</v>
      </c>
      <c r="AS259" s="80">
        <v>0</v>
      </c>
      <c r="AT259" s="80">
        <v>0</v>
      </c>
      <c r="AU259" s="80">
        <v>0</v>
      </c>
      <c r="AV259" s="80">
        <v>0</v>
      </c>
      <c r="AW259" s="80">
        <v>0</v>
      </c>
      <c r="AX259" s="80">
        <v>0</v>
      </c>
      <c r="AY259" s="70">
        <v>100</v>
      </c>
      <c r="AZ259" s="70">
        <v>0</v>
      </c>
      <c r="BA259" s="70">
        <v>0</v>
      </c>
      <c r="BB259" s="70">
        <v>0</v>
      </c>
      <c r="BC259" s="70">
        <v>0</v>
      </c>
      <c r="BD259" s="70">
        <v>0</v>
      </c>
      <c r="BE259" s="70">
        <v>0</v>
      </c>
      <c r="BF259" s="71"/>
      <c r="BG259" s="71"/>
      <c r="BH259" s="71"/>
      <c r="BI259" s="71"/>
      <c r="BJ259" s="71"/>
      <c r="BK259" s="71" t="s">
        <v>340</v>
      </c>
      <c r="BL259" s="9">
        <v>3</v>
      </c>
      <c r="BM259" s="9"/>
      <c r="BN259" s="3" t="s">
        <v>1311</v>
      </c>
      <c r="BO259" s="20" t="s">
        <v>1501</v>
      </c>
      <c r="BP259" s="9" t="s">
        <v>340</v>
      </c>
      <c r="BQ259" s="9" t="s">
        <v>1807</v>
      </c>
      <c r="BR259" s="9">
        <v>3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4</v>
      </c>
      <c r="BY259" s="9" t="s">
        <v>1633</v>
      </c>
      <c r="BZ259" s="9" t="s">
        <v>708</v>
      </c>
      <c r="CA259" s="9" t="s">
        <v>1807</v>
      </c>
      <c r="CB259" s="9">
        <v>45</v>
      </c>
      <c r="CC259" s="9">
        <v>0</v>
      </c>
      <c r="CD259" s="9">
        <v>0</v>
      </c>
      <c r="CE259" s="9">
        <v>1</v>
      </c>
      <c r="CF259" s="9">
        <v>0</v>
      </c>
      <c r="CG259" s="9" t="s">
        <v>340</v>
      </c>
      <c r="CH259" s="9">
        <v>0</v>
      </c>
      <c r="CI259" s="9">
        <v>0</v>
      </c>
      <c r="CJ259" s="72">
        <v>3510</v>
      </c>
      <c r="CK259" s="72">
        <v>100</v>
      </c>
      <c r="CL259" s="79" t="s">
        <v>728</v>
      </c>
      <c r="CM259" s="22" t="s">
        <v>1685</v>
      </c>
      <c r="CN259" s="9"/>
      <c r="CO259" s="9"/>
      <c r="CP259" s="81"/>
      <c r="CQ259" s="74" t="s">
        <v>340</v>
      </c>
      <c r="CR259" s="25"/>
      <c r="CS259" s="25"/>
      <c r="CT259" s="71"/>
      <c r="CU259" s="9" t="s">
        <v>348</v>
      </c>
      <c r="CV259" s="9">
        <v>1</v>
      </c>
      <c r="CW259" s="9">
        <v>4</v>
      </c>
      <c r="CX259" s="72" t="s">
        <v>728</v>
      </c>
      <c r="CY259" s="26" t="s">
        <v>1416</v>
      </c>
      <c r="CZ259" s="71"/>
      <c r="DA259" s="71"/>
      <c r="DB259" s="76"/>
      <c r="DC259" s="9"/>
      <c r="DD259" s="9" t="s">
        <v>340</v>
      </c>
      <c r="DE259" s="6"/>
      <c r="DF259" s="5"/>
      <c r="DG259" s="5"/>
      <c r="DH259" s="5"/>
      <c r="DI259" s="5" t="s">
        <v>340</v>
      </c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77"/>
      <c r="FE259" s="26"/>
      <c r="FF259" s="26"/>
      <c r="FG259" s="26"/>
      <c r="FH259" s="26"/>
      <c r="FI259" s="26"/>
      <c r="FJ259" s="26"/>
      <c r="FK259" s="26"/>
      <c r="FL259" s="26"/>
      <c r="FM259" s="26"/>
      <c r="FN259" s="26"/>
      <c r="FO259" s="26"/>
      <c r="FP259" s="26"/>
      <c r="FQ259" s="26"/>
      <c r="FR259" s="26"/>
      <c r="FS259" s="26"/>
      <c r="FT259" s="26"/>
      <c r="FU259" s="26"/>
      <c r="FV259" s="26"/>
      <c r="FW259" s="26"/>
      <c r="FX259" s="26"/>
      <c r="FY259" s="26"/>
      <c r="FZ259" s="26"/>
      <c r="GA259" s="26"/>
      <c r="GB259" s="26"/>
      <c r="GC259" s="26"/>
      <c r="GD259" s="26"/>
      <c r="GE259" s="26"/>
      <c r="GF259" s="26"/>
      <c r="GG259" s="26"/>
      <c r="GH259" s="26"/>
      <c r="GI259" s="26"/>
      <c r="GJ259" s="26"/>
      <c r="GK259" s="26"/>
      <c r="GL259" s="26"/>
      <c r="GM259" s="26"/>
      <c r="GN259" s="26"/>
      <c r="GO259" s="26"/>
      <c r="GP259" s="26"/>
      <c r="GQ259" s="26"/>
      <c r="GR259" s="26"/>
      <c r="GS259" s="26"/>
      <c r="GT259" s="26"/>
      <c r="GU259" s="26"/>
      <c r="GV259" s="26"/>
      <c r="GW259" s="26"/>
      <c r="GX259" s="26"/>
      <c r="GY259" s="26"/>
      <c r="GZ259" s="26"/>
      <c r="HA259" s="26"/>
      <c r="HB259" s="26"/>
      <c r="HC259" s="26"/>
      <c r="HD259" s="26"/>
      <c r="HE259" s="26"/>
      <c r="HF259" s="26"/>
      <c r="HG259" s="26"/>
      <c r="HH259" s="26"/>
      <c r="HI259" s="26"/>
      <c r="HJ259" s="26"/>
      <c r="HK259" s="26"/>
      <c r="HL259" s="26"/>
      <c r="HM259" s="26"/>
      <c r="HN259" s="26"/>
      <c r="HO259" s="26"/>
      <c r="HP259" s="26"/>
      <c r="HQ259" s="26"/>
      <c r="HR259" s="26"/>
      <c r="HS259" s="26"/>
      <c r="HT259" s="26"/>
      <c r="HU259" s="26"/>
      <c r="HV259" s="26"/>
      <c r="HW259" s="26"/>
      <c r="HX259" s="26"/>
      <c r="HY259" s="26"/>
      <c r="HZ259" s="26"/>
      <c r="IA259" s="26"/>
      <c r="IB259" s="26"/>
      <c r="IC259" s="26"/>
      <c r="ID259" s="26"/>
      <c r="IE259" s="26"/>
      <c r="IF259" s="26"/>
      <c r="IG259" s="26"/>
      <c r="IH259" s="26"/>
      <c r="II259" s="26"/>
      <c r="IJ259" s="26"/>
      <c r="IK259" s="26"/>
      <c r="IL259" s="26"/>
      <c r="IM259" s="26"/>
      <c r="IN259" s="26"/>
      <c r="IO259" s="26"/>
      <c r="IP259" s="26"/>
      <c r="IQ259" s="26"/>
      <c r="IR259" s="26"/>
    </row>
    <row r="260" spans="1:252" ht="12.75">
      <c r="A260" s="23" t="s">
        <v>404</v>
      </c>
      <c r="B260" s="9" t="s">
        <v>363</v>
      </c>
      <c r="C260" s="9" t="s">
        <v>1653</v>
      </c>
      <c r="D260" s="9" t="s">
        <v>1654</v>
      </c>
      <c r="E260" s="63" t="s">
        <v>966</v>
      </c>
      <c r="F260" s="63" t="s">
        <v>966</v>
      </c>
      <c r="G260" s="64">
        <v>482841</v>
      </c>
      <c r="H260" s="64">
        <v>682949</v>
      </c>
      <c r="I260" s="65" t="s">
        <v>384</v>
      </c>
      <c r="J260" s="65"/>
      <c r="K260" s="65"/>
      <c r="L260" s="60">
        <v>2002</v>
      </c>
      <c r="M260" s="9" t="s">
        <v>348</v>
      </c>
      <c r="N260" s="66"/>
      <c r="O260" s="40">
        <v>1388</v>
      </c>
      <c r="P260" s="40">
        <v>3674</v>
      </c>
      <c r="Q260" s="67"/>
      <c r="R260" s="67"/>
      <c r="S260" s="67"/>
      <c r="T260" s="65" t="s">
        <v>340</v>
      </c>
      <c r="U260" s="65" t="s">
        <v>340</v>
      </c>
      <c r="V260" s="68"/>
      <c r="W260" s="65" t="s">
        <v>340</v>
      </c>
      <c r="X260" s="65" t="s">
        <v>340</v>
      </c>
      <c r="Y260" s="65" t="s">
        <v>340</v>
      </c>
      <c r="Z260" s="68"/>
      <c r="AA260" s="69">
        <v>1</v>
      </c>
      <c r="AB260" s="69">
        <v>46.3794683776352</v>
      </c>
      <c r="AC260" s="9">
        <v>4</v>
      </c>
      <c r="AD260" s="69">
        <v>49.312557286892755</v>
      </c>
      <c r="AE260" s="79">
        <v>1</v>
      </c>
      <c r="AF260" s="79"/>
      <c r="AG260" s="79" t="s">
        <v>340</v>
      </c>
      <c r="AH260" s="79" t="s">
        <v>340</v>
      </c>
      <c r="AI260" s="20"/>
      <c r="AJ260" s="20"/>
      <c r="AK260" s="20"/>
      <c r="AL260" s="20" t="s">
        <v>1502</v>
      </c>
      <c r="AM260" s="9" t="s">
        <v>340</v>
      </c>
      <c r="AN260" s="9" t="s">
        <v>340</v>
      </c>
      <c r="AO260" s="9" t="s">
        <v>340</v>
      </c>
      <c r="AP260" s="9">
        <v>0</v>
      </c>
      <c r="AQ260" s="9">
        <v>0</v>
      </c>
      <c r="AR260" s="80" t="s">
        <v>340</v>
      </c>
      <c r="AS260" s="80" t="s">
        <v>340</v>
      </c>
      <c r="AT260" s="80">
        <v>0</v>
      </c>
      <c r="AU260" s="80" t="s">
        <v>340</v>
      </c>
      <c r="AV260" s="80" t="s">
        <v>340</v>
      </c>
      <c r="AW260" s="80" t="s">
        <v>340</v>
      </c>
      <c r="AX260" s="80" t="s">
        <v>340</v>
      </c>
      <c r="AY260" s="70">
        <v>46.3794683776352</v>
      </c>
      <c r="AZ260" s="70">
        <v>4.307974335472044</v>
      </c>
      <c r="BA260" s="70">
        <v>0</v>
      </c>
      <c r="BB260" s="70">
        <v>21.14268255423159</v>
      </c>
      <c r="BC260" s="70">
        <v>25.267338832875037</v>
      </c>
      <c r="BD260" s="70">
        <v>2.566452795600367</v>
      </c>
      <c r="BE260" s="70">
        <v>0.3360831041857623</v>
      </c>
      <c r="BF260" s="71" t="s">
        <v>340</v>
      </c>
      <c r="BG260" s="71" t="s">
        <v>340</v>
      </c>
      <c r="BH260" s="71" t="s">
        <v>340</v>
      </c>
      <c r="BI260" s="71" t="s">
        <v>340</v>
      </c>
      <c r="BJ260" s="71"/>
      <c r="BK260" s="71" t="s">
        <v>340</v>
      </c>
      <c r="BL260" s="9">
        <v>2</v>
      </c>
      <c r="BM260" s="9" t="s">
        <v>340</v>
      </c>
      <c r="BN260" s="3" t="s">
        <v>1194</v>
      </c>
      <c r="BO260" s="20" t="s">
        <v>1502</v>
      </c>
      <c r="BP260" s="9"/>
      <c r="BQ260" s="9" t="s">
        <v>1513</v>
      </c>
      <c r="BR260" s="9">
        <v>2</v>
      </c>
      <c r="BS260" s="9">
        <v>4</v>
      </c>
      <c r="BT260" s="9">
        <v>0</v>
      </c>
      <c r="BU260" s="9">
        <v>2</v>
      </c>
      <c r="BV260" s="9">
        <v>3</v>
      </c>
      <c r="BW260" s="9">
        <v>0</v>
      </c>
      <c r="BX260" s="9">
        <v>11</v>
      </c>
      <c r="BY260" s="9">
        <v>12</v>
      </c>
      <c r="BZ260" s="9">
        <v>12</v>
      </c>
      <c r="CA260" s="9" t="s">
        <v>1612</v>
      </c>
      <c r="CB260" s="9">
        <v>13</v>
      </c>
      <c r="CC260" s="9" t="s">
        <v>340</v>
      </c>
      <c r="CD260" s="9" t="s">
        <v>340</v>
      </c>
      <c r="CE260" s="9">
        <v>1</v>
      </c>
      <c r="CF260" s="9" t="s">
        <v>340</v>
      </c>
      <c r="CG260" s="9">
        <v>0</v>
      </c>
      <c r="CH260" s="9">
        <v>0</v>
      </c>
      <c r="CI260" s="9">
        <v>0</v>
      </c>
      <c r="CJ260" s="72">
        <v>4600</v>
      </c>
      <c r="CK260" s="72">
        <v>150</v>
      </c>
      <c r="CL260" s="24" t="s">
        <v>820</v>
      </c>
      <c r="CM260" s="22" t="s">
        <v>1586</v>
      </c>
      <c r="CN260" s="9"/>
      <c r="CO260" s="9"/>
      <c r="CP260" s="81"/>
      <c r="CQ260" s="74" t="s">
        <v>340</v>
      </c>
      <c r="CR260" s="25"/>
      <c r="CS260" s="25"/>
      <c r="CT260" s="71"/>
      <c r="CU260" s="9" t="s">
        <v>348</v>
      </c>
      <c r="CV260" s="9">
        <v>1</v>
      </c>
      <c r="CW260" s="9">
        <v>3</v>
      </c>
      <c r="CX260" s="72" t="s">
        <v>820</v>
      </c>
      <c r="CY260" s="2" t="s">
        <v>1367</v>
      </c>
      <c r="CZ260" s="71"/>
      <c r="DA260" s="71"/>
      <c r="DB260" s="76"/>
      <c r="DC260" s="9" t="s">
        <v>340</v>
      </c>
      <c r="DD260" s="9" t="s">
        <v>340</v>
      </c>
      <c r="DE260" s="6">
        <v>2002</v>
      </c>
      <c r="DF260" s="5">
        <v>600</v>
      </c>
      <c r="DG260" s="5"/>
      <c r="DH260" s="5">
        <v>600</v>
      </c>
      <c r="DI260" s="5" t="s">
        <v>340</v>
      </c>
      <c r="DJ260" s="5"/>
      <c r="DK260" s="5"/>
      <c r="DL260" s="5"/>
      <c r="DM260" s="5"/>
      <c r="DN260" s="5"/>
      <c r="DO260" s="5"/>
      <c r="DP260" s="5"/>
      <c r="DQ260" s="5">
        <v>832.2</v>
      </c>
      <c r="DR260" s="5">
        <v>3150</v>
      </c>
      <c r="DS260" s="5"/>
      <c r="DT260" s="5">
        <v>3982.2</v>
      </c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>
        <v>4582.2</v>
      </c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77">
        <v>4582.2</v>
      </c>
      <c r="FE260" s="26"/>
      <c r="FF260" s="26"/>
      <c r="FG260" s="26"/>
      <c r="FH260" s="26"/>
      <c r="FI260" s="26"/>
      <c r="FJ260" s="26"/>
      <c r="FK260" s="26"/>
      <c r="FL260" s="26"/>
      <c r="FM260" s="26"/>
      <c r="FN260" s="26"/>
      <c r="FO260" s="26"/>
      <c r="FP260" s="26"/>
      <c r="FQ260" s="26"/>
      <c r="FR260" s="26"/>
      <c r="FS260" s="26"/>
      <c r="FT260" s="26"/>
      <c r="FU260" s="26"/>
      <c r="FV260" s="26"/>
      <c r="FW260" s="26"/>
      <c r="FX260" s="26"/>
      <c r="FY260" s="26"/>
      <c r="FZ260" s="26"/>
      <c r="GA260" s="26"/>
      <c r="GB260" s="26"/>
      <c r="GC260" s="26"/>
      <c r="GD260" s="26"/>
      <c r="GE260" s="26"/>
      <c r="GF260" s="26"/>
      <c r="GG260" s="26"/>
      <c r="GH260" s="26"/>
      <c r="GI260" s="26"/>
      <c r="GJ260" s="26"/>
      <c r="GK260" s="26"/>
      <c r="GL260" s="26"/>
      <c r="GM260" s="26"/>
      <c r="GN260" s="26"/>
      <c r="GO260" s="26"/>
      <c r="GP260" s="26"/>
      <c r="GQ260" s="26"/>
      <c r="GR260" s="26"/>
      <c r="GS260" s="26"/>
      <c r="GT260" s="26"/>
      <c r="GU260" s="26"/>
      <c r="GV260" s="26"/>
      <c r="GW260" s="26"/>
      <c r="GX260" s="26"/>
      <c r="GY260" s="26"/>
      <c r="GZ260" s="26"/>
      <c r="HA260" s="26"/>
      <c r="HB260" s="26"/>
      <c r="HC260" s="26"/>
      <c r="HD260" s="26"/>
      <c r="HE260" s="26"/>
      <c r="HF260" s="26"/>
      <c r="HG260" s="26"/>
      <c r="HH260" s="26"/>
      <c r="HI260" s="26"/>
      <c r="HJ260" s="26"/>
      <c r="HK260" s="26"/>
      <c r="HL260" s="26"/>
      <c r="HM260" s="26"/>
      <c r="HN260" s="26"/>
      <c r="HO260" s="26"/>
      <c r="HP260" s="26"/>
      <c r="HQ260" s="26"/>
      <c r="HR260" s="26"/>
      <c r="HS260" s="26"/>
      <c r="HT260" s="26"/>
      <c r="HU260" s="26"/>
      <c r="HV260" s="26"/>
      <c r="HW260" s="26"/>
      <c r="HX260" s="26"/>
      <c r="HY260" s="26"/>
      <c r="HZ260" s="26"/>
      <c r="IA260" s="26"/>
      <c r="IB260" s="26"/>
      <c r="IC260" s="26"/>
      <c r="ID260" s="26"/>
      <c r="IE260" s="26"/>
      <c r="IF260" s="26"/>
      <c r="IG260" s="26"/>
      <c r="IH260" s="26"/>
      <c r="II260" s="26"/>
      <c r="IJ260" s="26"/>
      <c r="IK260" s="26"/>
      <c r="IL260" s="26"/>
      <c r="IM260" s="26"/>
      <c r="IN260" s="26"/>
      <c r="IO260" s="26"/>
      <c r="IP260" s="26"/>
      <c r="IQ260" s="26"/>
      <c r="IR260" s="26"/>
    </row>
    <row r="261" spans="1:252" ht="25.5">
      <c r="A261" s="23" t="s">
        <v>475</v>
      </c>
      <c r="B261" s="9" t="s">
        <v>363</v>
      </c>
      <c r="C261" s="9" t="s">
        <v>1759</v>
      </c>
      <c r="D261" s="9" t="s">
        <v>1760</v>
      </c>
      <c r="E261" s="63" t="s">
        <v>1007</v>
      </c>
      <c r="F261" s="63" t="s">
        <v>1007</v>
      </c>
      <c r="G261" s="64">
        <v>474552</v>
      </c>
      <c r="H261" s="64">
        <v>693505</v>
      </c>
      <c r="I261" s="65" t="s">
        <v>348</v>
      </c>
      <c r="J261" s="65"/>
      <c r="K261" s="65"/>
      <c r="L261" s="60">
        <v>2003</v>
      </c>
      <c r="M261" s="9" t="s">
        <v>348</v>
      </c>
      <c r="N261" s="66"/>
      <c r="O261" s="40"/>
      <c r="P261" s="40">
        <f>513+467</f>
        <v>980</v>
      </c>
      <c r="Q261" s="67"/>
      <c r="R261" s="67"/>
      <c r="S261" s="67"/>
      <c r="T261" s="9"/>
      <c r="U261" s="9"/>
      <c r="V261" s="68"/>
      <c r="W261" s="65"/>
      <c r="X261" s="65"/>
      <c r="Y261" s="65"/>
      <c r="Z261" s="68" t="s">
        <v>340</v>
      </c>
      <c r="AA261" s="69">
        <v>1</v>
      </c>
      <c r="AB261" s="69">
        <v>29.764453961456105</v>
      </c>
      <c r="AC261" s="9">
        <v>4</v>
      </c>
      <c r="AD261" s="69">
        <v>47.96573875802998</v>
      </c>
      <c r="AE261" s="25">
        <v>1</v>
      </c>
      <c r="AF261" s="74"/>
      <c r="AG261" s="74" t="s">
        <v>340</v>
      </c>
      <c r="AH261" s="74" t="s">
        <v>340</v>
      </c>
      <c r="AI261" s="20"/>
      <c r="AJ261" s="20"/>
      <c r="AK261" s="20"/>
      <c r="AL261" s="20"/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80" t="s">
        <v>340</v>
      </c>
      <c r="AS261" s="80" t="s">
        <v>340</v>
      </c>
      <c r="AT261" s="80" t="s">
        <v>340</v>
      </c>
      <c r="AU261" s="80" t="s">
        <v>340</v>
      </c>
      <c r="AV261" s="80" t="s">
        <v>340</v>
      </c>
      <c r="AW261" s="80" t="s">
        <v>340</v>
      </c>
      <c r="AX261" s="80" t="s">
        <v>340</v>
      </c>
      <c r="AY261" s="70">
        <v>29.764453961456105</v>
      </c>
      <c r="AZ261" s="70">
        <v>22.269807280513916</v>
      </c>
      <c r="BA261" s="70">
        <v>0.21413276231263384</v>
      </c>
      <c r="BB261" s="70">
        <v>21.841541755888652</v>
      </c>
      <c r="BC261" s="70">
        <v>19.271948608137045</v>
      </c>
      <c r="BD261" s="70">
        <v>5.567451820128479</v>
      </c>
      <c r="BE261" s="70">
        <v>1.070663811563169</v>
      </c>
      <c r="BF261" s="71" t="s">
        <v>340</v>
      </c>
      <c r="BG261" s="71" t="s">
        <v>340</v>
      </c>
      <c r="BH261" s="71" t="s">
        <v>340</v>
      </c>
      <c r="BI261" s="71" t="s">
        <v>340</v>
      </c>
      <c r="BJ261" s="71"/>
      <c r="BK261" s="71" t="s">
        <v>340</v>
      </c>
      <c r="BL261" s="84">
        <v>5</v>
      </c>
      <c r="BM261" s="9" t="s">
        <v>340</v>
      </c>
      <c r="BN261" s="3" t="s">
        <v>1272</v>
      </c>
      <c r="BO261" s="20" t="s">
        <v>1502</v>
      </c>
      <c r="BP261" s="9" t="s">
        <v>340</v>
      </c>
      <c r="BQ261" s="9">
        <v>9</v>
      </c>
      <c r="BR261" s="9">
        <v>5</v>
      </c>
      <c r="BS261" s="9">
        <v>3</v>
      </c>
      <c r="BT261" s="9">
        <v>1</v>
      </c>
      <c r="BU261" s="9">
        <v>5</v>
      </c>
      <c r="BV261" s="9">
        <v>2</v>
      </c>
      <c r="BW261" s="9">
        <v>0</v>
      </c>
      <c r="BX261" s="9">
        <v>11</v>
      </c>
      <c r="BY261" s="9">
        <v>8</v>
      </c>
      <c r="BZ261" s="9">
        <v>10</v>
      </c>
      <c r="CA261" s="9" t="s">
        <v>1761</v>
      </c>
      <c r="CB261" s="9">
        <v>13</v>
      </c>
      <c r="CC261" s="9" t="s">
        <v>340</v>
      </c>
      <c r="CD261" s="9" t="s">
        <v>340</v>
      </c>
      <c r="CE261" s="9">
        <v>1</v>
      </c>
      <c r="CF261" s="9">
        <v>0</v>
      </c>
      <c r="CG261" s="9" t="s">
        <v>340</v>
      </c>
      <c r="CH261" s="9">
        <v>0</v>
      </c>
      <c r="CI261" s="9">
        <v>0</v>
      </c>
      <c r="CJ261" s="72">
        <v>6000</v>
      </c>
      <c r="CK261" s="72">
        <v>150</v>
      </c>
      <c r="CL261" s="24">
        <v>0</v>
      </c>
      <c r="CM261" s="21" t="s">
        <v>1574</v>
      </c>
      <c r="CN261" s="9"/>
      <c r="CO261" s="9"/>
      <c r="CP261" s="73"/>
      <c r="CQ261" s="74"/>
      <c r="CR261" s="25" t="s">
        <v>340</v>
      </c>
      <c r="CS261" s="25"/>
      <c r="CT261" s="71" t="s">
        <v>340</v>
      </c>
      <c r="CU261" s="9" t="s">
        <v>348</v>
      </c>
      <c r="CV261" s="9">
        <v>2</v>
      </c>
      <c r="CW261" s="9">
        <v>3</v>
      </c>
      <c r="CX261" s="75"/>
      <c r="CY261" s="26" t="s">
        <v>1375</v>
      </c>
      <c r="CZ261" s="71"/>
      <c r="DA261" s="71"/>
      <c r="DB261" s="76"/>
      <c r="DC261" s="9"/>
      <c r="DD261" s="9"/>
      <c r="DE261" s="6">
        <v>2003</v>
      </c>
      <c r="DF261" s="5">
        <v>50</v>
      </c>
      <c r="DG261" s="5"/>
      <c r="DH261" s="5">
        <v>50</v>
      </c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>
        <v>50</v>
      </c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77">
        <v>5</v>
      </c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6"/>
      <c r="IC261" s="26"/>
      <c r="ID261" s="26"/>
      <c r="IE261" s="26"/>
      <c r="IF261" s="26"/>
      <c r="IG261" s="26"/>
      <c r="IH261" s="26"/>
      <c r="II261" s="26"/>
      <c r="IJ261" s="26"/>
      <c r="IK261" s="26"/>
      <c r="IL261" s="26"/>
      <c r="IM261" s="26"/>
      <c r="IN261" s="26"/>
      <c r="IO261" s="26"/>
      <c r="IP261" s="26"/>
      <c r="IQ261" s="26"/>
      <c r="IR261" s="26"/>
    </row>
    <row r="262" spans="1:252" ht="12.75">
      <c r="A262" s="23" t="s">
        <v>548</v>
      </c>
      <c r="B262" s="9" t="s">
        <v>363</v>
      </c>
      <c r="C262" s="9" t="s">
        <v>1875</v>
      </c>
      <c r="D262" s="9" t="s">
        <v>1876</v>
      </c>
      <c r="E262" s="63" t="s">
        <v>1031</v>
      </c>
      <c r="F262" s="63" t="s">
        <v>1031</v>
      </c>
      <c r="G262" s="64">
        <v>483112</v>
      </c>
      <c r="H262" s="64">
        <v>721556</v>
      </c>
      <c r="I262" s="65" t="s">
        <v>497</v>
      </c>
      <c r="J262" s="65"/>
      <c r="K262" s="65"/>
      <c r="L262" s="60"/>
      <c r="M262" s="9" t="s">
        <v>348</v>
      </c>
      <c r="N262" s="66"/>
      <c r="O262" s="40">
        <v>1376</v>
      </c>
      <c r="P262" s="40">
        <v>5477</v>
      </c>
      <c r="Q262" s="67"/>
      <c r="R262" s="67"/>
      <c r="S262" s="67"/>
      <c r="T262" s="9" t="s">
        <v>340</v>
      </c>
      <c r="U262" s="9" t="s">
        <v>340</v>
      </c>
      <c r="V262" s="68"/>
      <c r="W262" s="65" t="s">
        <v>340</v>
      </c>
      <c r="X262" s="65"/>
      <c r="Y262" s="65"/>
      <c r="Z262" s="68"/>
      <c r="AA262" s="69">
        <v>1</v>
      </c>
      <c r="AB262" s="69">
        <v>28.528911564625854</v>
      </c>
      <c r="AC262" s="9">
        <v>3</v>
      </c>
      <c r="AD262" s="69">
        <v>53.380102040816325</v>
      </c>
      <c r="AE262" s="79"/>
      <c r="AF262" s="79"/>
      <c r="AG262" s="79" t="s">
        <v>340</v>
      </c>
      <c r="AH262" s="79" t="s">
        <v>340</v>
      </c>
      <c r="AI262" s="20"/>
      <c r="AJ262" s="20"/>
      <c r="AK262" s="20"/>
      <c r="AL262" s="20" t="s">
        <v>1502</v>
      </c>
      <c r="AM262" s="9" t="s">
        <v>340</v>
      </c>
      <c r="AN262" s="9" t="s">
        <v>340</v>
      </c>
      <c r="AO262" s="9" t="s">
        <v>340</v>
      </c>
      <c r="AP262" s="9">
        <v>0</v>
      </c>
      <c r="AQ262" s="9">
        <v>0</v>
      </c>
      <c r="AR262" s="80" t="s">
        <v>340</v>
      </c>
      <c r="AS262" s="80" t="s">
        <v>340</v>
      </c>
      <c r="AT262" s="80">
        <v>0</v>
      </c>
      <c r="AU262" s="80" t="s">
        <v>340</v>
      </c>
      <c r="AV262" s="80" t="s">
        <v>340</v>
      </c>
      <c r="AW262" s="80" t="s">
        <v>340</v>
      </c>
      <c r="AX262" s="80" t="s">
        <v>340</v>
      </c>
      <c r="AY262" s="70">
        <v>28.528911564625854</v>
      </c>
      <c r="AZ262" s="70">
        <v>18.090986394557824</v>
      </c>
      <c r="BA262" s="70">
        <v>0</v>
      </c>
      <c r="BB262" s="70">
        <v>24.23469387755102</v>
      </c>
      <c r="BC262" s="70">
        <v>22.108843537414966</v>
      </c>
      <c r="BD262" s="70">
        <v>6.63265306122449</v>
      </c>
      <c r="BE262" s="70">
        <v>0.40391156462585037</v>
      </c>
      <c r="BF262" s="71" t="s">
        <v>340</v>
      </c>
      <c r="BG262" s="71" t="s">
        <v>340</v>
      </c>
      <c r="BH262" s="71" t="s">
        <v>340</v>
      </c>
      <c r="BI262" s="71" t="s">
        <v>340</v>
      </c>
      <c r="BJ262" s="71"/>
      <c r="BK262" s="71" t="s">
        <v>340</v>
      </c>
      <c r="BL262" s="9">
        <v>3</v>
      </c>
      <c r="BM262" s="9" t="s">
        <v>340</v>
      </c>
      <c r="BN262" s="3" t="s">
        <v>1318</v>
      </c>
      <c r="BO262" s="20" t="s">
        <v>1502</v>
      </c>
      <c r="BP262" s="9"/>
      <c r="BQ262" s="9">
        <v>6</v>
      </c>
      <c r="BR262" s="9">
        <v>3</v>
      </c>
      <c r="BS262" s="9">
        <v>3</v>
      </c>
      <c r="BT262" s="9">
        <v>1</v>
      </c>
      <c r="BU262" s="9">
        <v>2</v>
      </c>
      <c r="BV262" s="9">
        <v>1</v>
      </c>
      <c r="BW262" s="9">
        <v>0</v>
      </c>
      <c r="BX262" s="9">
        <v>16</v>
      </c>
      <c r="BY262" s="9">
        <v>12</v>
      </c>
      <c r="BZ262" s="9">
        <v>4</v>
      </c>
      <c r="CA262" s="9">
        <v>8</v>
      </c>
      <c r="CB262" s="9">
        <v>15</v>
      </c>
      <c r="CC262" s="9" t="s">
        <v>340</v>
      </c>
      <c r="CD262" s="9" t="s">
        <v>340</v>
      </c>
      <c r="CE262" s="9">
        <v>1</v>
      </c>
      <c r="CF262" s="9">
        <v>0</v>
      </c>
      <c r="CG262" s="9">
        <v>0</v>
      </c>
      <c r="CH262" s="9">
        <v>0</v>
      </c>
      <c r="CI262" s="9" t="s">
        <v>340</v>
      </c>
      <c r="CJ262" s="72">
        <v>5000</v>
      </c>
      <c r="CK262" s="72">
        <v>150</v>
      </c>
      <c r="CL262" s="79" t="s">
        <v>821</v>
      </c>
      <c r="CM262" s="22" t="s">
        <v>1586</v>
      </c>
      <c r="CN262" s="9"/>
      <c r="CO262" s="9"/>
      <c r="CP262" s="81" t="s">
        <v>340</v>
      </c>
      <c r="CQ262" s="74" t="s">
        <v>340</v>
      </c>
      <c r="CR262" s="25"/>
      <c r="CS262" s="25"/>
      <c r="CT262" s="71"/>
      <c r="CU262" s="9" t="s">
        <v>348</v>
      </c>
      <c r="CV262" s="9">
        <v>1</v>
      </c>
      <c r="CW262" s="9">
        <v>3</v>
      </c>
      <c r="CX262" s="72" t="s">
        <v>821</v>
      </c>
      <c r="CY262" s="26" t="s">
        <v>1366</v>
      </c>
      <c r="CZ262" s="71" t="s">
        <v>340</v>
      </c>
      <c r="DA262" s="71" t="s">
        <v>340</v>
      </c>
      <c r="DB262" s="76"/>
      <c r="DC262" s="9"/>
      <c r="DD262" s="9" t="s">
        <v>340</v>
      </c>
      <c r="DE262" s="6"/>
      <c r="DF262" s="5"/>
      <c r="DG262" s="5"/>
      <c r="DH262" s="5"/>
      <c r="DI262" s="5" t="s">
        <v>340</v>
      </c>
      <c r="DJ262" s="5"/>
      <c r="DK262" s="5"/>
      <c r="DL262" s="5">
        <v>9.3</v>
      </c>
      <c r="DM262" s="5"/>
      <c r="DN262" s="5"/>
      <c r="DO262" s="5"/>
      <c r="DP262" s="5">
        <v>341</v>
      </c>
      <c r="DQ262" s="5"/>
      <c r="DR262" s="5"/>
      <c r="DS262" s="5">
        <v>2613.2</v>
      </c>
      <c r="DT262" s="5">
        <v>2963.5</v>
      </c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>
        <v>2963.5</v>
      </c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77">
        <v>2963.5</v>
      </c>
      <c r="FE262" s="26"/>
      <c r="FF262" s="26"/>
      <c r="FG262" s="26"/>
      <c r="FH262" s="26"/>
      <c r="FI262" s="26"/>
      <c r="FJ262" s="26"/>
      <c r="FK262" s="26"/>
      <c r="FL262" s="26"/>
      <c r="FM262" s="26"/>
      <c r="FN262" s="26"/>
      <c r="FO262" s="26"/>
      <c r="FP262" s="26"/>
      <c r="FQ262" s="26"/>
      <c r="FR262" s="26"/>
      <c r="FS262" s="26"/>
      <c r="FT262" s="26"/>
      <c r="FU262" s="26"/>
      <c r="FV262" s="26"/>
      <c r="FW262" s="26"/>
      <c r="FX262" s="26"/>
      <c r="FY262" s="26"/>
      <c r="FZ262" s="26"/>
      <c r="GA262" s="26"/>
      <c r="GB262" s="26"/>
      <c r="GC262" s="26"/>
      <c r="GD262" s="26"/>
      <c r="GE262" s="26"/>
      <c r="GF262" s="26"/>
      <c r="GG262" s="26"/>
      <c r="GH262" s="26"/>
      <c r="GI262" s="26"/>
      <c r="GJ262" s="26"/>
      <c r="GK262" s="26"/>
      <c r="GL262" s="26"/>
      <c r="GM262" s="26"/>
      <c r="GN262" s="26"/>
      <c r="GO262" s="26"/>
      <c r="GP262" s="26"/>
      <c r="GQ262" s="26"/>
      <c r="GR262" s="26"/>
      <c r="GS262" s="26"/>
      <c r="GT262" s="26"/>
      <c r="GU262" s="26"/>
      <c r="GV262" s="26"/>
      <c r="GW262" s="26"/>
      <c r="GX262" s="26"/>
      <c r="GY262" s="26"/>
      <c r="GZ262" s="26"/>
      <c r="HA262" s="26"/>
      <c r="HB262" s="26"/>
      <c r="HC262" s="26"/>
      <c r="HD262" s="26"/>
      <c r="HE262" s="26"/>
      <c r="HF262" s="26"/>
      <c r="HG262" s="26"/>
      <c r="HH262" s="26"/>
      <c r="HI262" s="26"/>
      <c r="HJ262" s="26"/>
      <c r="HK262" s="26"/>
      <c r="HL262" s="26"/>
      <c r="HM262" s="26"/>
      <c r="HN262" s="26"/>
      <c r="HO262" s="26"/>
      <c r="HP262" s="26"/>
      <c r="HQ262" s="26"/>
      <c r="HR262" s="26"/>
      <c r="HS262" s="26"/>
      <c r="HT262" s="26"/>
      <c r="HU262" s="26"/>
      <c r="HV262" s="26"/>
      <c r="HW262" s="26"/>
      <c r="HX262" s="26"/>
      <c r="HY262" s="26"/>
      <c r="HZ262" s="26"/>
      <c r="IA262" s="26"/>
      <c r="IB262" s="26"/>
      <c r="IC262" s="26"/>
      <c r="ID262" s="26"/>
      <c r="IE262" s="26"/>
      <c r="IF262" s="26"/>
      <c r="IG262" s="26"/>
      <c r="IH262" s="26"/>
      <c r="II262" s="26"/>
      <c r="IJ262" s="26"/>
      <c r="IK262" s="26"/>
      <c r="IL262" s="26"/>
      <c r="IM262" s="26"/>
      <c r="IN262" s="26"/>
      <c r="IO262" s="26"/>
      <c r="IP262" s="26"/>
      <c r="IQ262" s="26"/>
      <c r="IR262" s="26"/>
    </row>
    <row r="263" spans="1:252" ht="25.5">
      <c r="A263" s="23" t="s">
        <v>403</v>
      </c>
      <c r="B263" s="9" t="s">
        <v>363</v>
      </c>
      <c r="C263" s="9" t="s">
        <v>1603</v>
      </c>
      <c r="D263" s="9" t="s">
        <v>1604</v>
      </c>
      <c r="E263" s="63" t="s">
        <v>894</v>
      </c>
      <c r="F263" s="63" t="s">
        <v>894</v>
      </c>
      <c r="G263" s="64">
        <v>481222</v>
      </c>
      <c r="H263" s="64">
        <v>785008</v>
      </c>
      <c r="I263" s="65" t="s">
        <v>384</v>
      </c>
      <c r="J263" s="65"/>
      <c r="K263" s="65"/>
      <c r="L263" s="60">
        <v>1997</v>
      </c>
      <c r="M263" s="9" t="s">
        <v>348</v>
      </c>
      <c r="N263" s="66"/>
      <c r="O263" s="40">
        <v>3262</v>
      </c>
      <c r="P263" s="40">
        <v>11865</v>
      </c>
      <c r="Q263" s="67"/>
      <c r="R263" s="67"/>
      <c r="S263" s="67"/>
      <c r="T263" s="65" t="s">
        <v>340</v>
      </c>
      <c r="U263" s="65"/>
      <c r="V263" s="68" t="s">
        <v>340</v>
      </c>
      <c r="W263" s="65" t="s">
        <v>340</v>
      </c>
      <c r="X263" s="65" t="s">
        <v>340</v>
      </c>
      <c r="Y263" s="65"/>
      <c r="Z263" s="68"/>
      <c r="AA263" s="69">
        <v>1</v>
      </c>
      <c r="AB263" s="69">
        <v>60.835509138381205</v>
      </c>
      <c r="AC263" s="9">
        <v>4</v>
      </c>
      <c r="AD263" s="69">
        <v>25.811264453562103</v>
      </c>
      <c r="AE263" s="79">
        <v>1</v>
      </c>
      <c r="AF263" s="79"/>
      <c r="AG263" s="79" t="s">
        <v>340</v>
      </c>
      <c r="AH263" s="79" t="s">
        <v>340</v>
      </c>
      <c r="AI263" s="20"/>
      <c r="AJ263" s="20"/>
      <c r="AK263" s="20"/>
      <c r="AL263" s="20" t="s">
        <v>1502</v>
      </c>
      <c r="AM263" s="9" t="s">
        <v>340</v>
      </c>
      <c r="AN263" s="9">
        <v>0</v>
      </c>
      <c r="AO263" s="9" t="s">
        <v>340</v>
      </c>
      <c r="AP263" s="9" t="s">
        <v>340</v>
      </c>
      <c r="AQ263" s="9">
        <v>0</v>
      </c>
      <c r="AR263" s="80" t="s">
        <v>340</v>
      </c>
      <c r="AS263" s="80" t="s">
        <v>340</v>
      </c>
      <c r="AT263" s="80">
        <v>0</v>
      </c>
      <c r="AU263" s="80" t="s">
        <v>340</v>
      </c>
      <c r="AV263" s="80" t="s">
        <v>340</v>
      </c>
      <c r="AW263" s="80" t="s">
        <v>340</v>
      </c>
      <c r="AX263" s="80" t="s">
        <v>340</v>
      </c>
      <c r="AY263" s="70">
        <v>60.835509138381205</v>
      </c>
      <c r="AZ263" s="70">
        <v>13.353226408056695</v>
      </c>
      <c r="BA263" s="70">
        <v>0</v>
      </c>
      <c r="BB263" s="70">
        <v>2.9000372995151062</v>
      </c>
      <c r="BC263" s="70">
        <v>17.512122342409548</v>
      </c>
      <c r="BD263" s="70">
        <v>4.615814994405073</v>
      </c>
      <c r="BE263" s="70">
        <v>0.7832898172323759</v>
      </c>
      <c r="BF263" s="71" t="s">
        <v>340</v>
      </c>
      <c r="BG263" s="71" t="s">
        <v>340</v>
      </c>
      <c r="BH263" s="71" t="s">
        <v>340</v>
      </c>
      <c r="BI263" s="71" t="s">
        <v>340</v>
      </c>
      <c r="BJ263" s="71"/>
      <c r="BK263" s="71" t="s">
        <v>340</v>
      </c>
      <c r="BL263" s="9">
        <v>1</v>
      </c>
      <c r="BM263" s="9" t="s">
        <v>340</v>
      </c>
      <c r="BN263" s="3" t="s">
        <v>1320</v>
      </c>
      <c r="BO263" s="20" t="s">
        <v>1502</v>
      </c>
      <c r="BP263" s="9"/>
      <c r="BQ263" s="9" t="s">
        <v>1605</v>
      </c>
      <c r="BR263" s="9">
        <v>1</v>
      </c>
      <c r="BS263" s="9">
        <v>4</v>
      </c>
      <c r="BT263" s="9">
        <v>0</v>
      </c>
      <c r="BU263" s="9">
        <v>1</v>
      </c>
      <c r="BV263" s="9">
        <v>0</v>
      </c>
      <c r="BW263" s="9">
        <v>0</v>
      </c>
      <c r="BX263" s="9" t="s">
        <v>1605</v>
      </c>
      <c r="BY263" s="9">
        <v>15</v>
      </c>
      <c r="BZ263" s="9">
        <v>9</v>
      </c>
      <c r="CA263" s="9" t="s">
        <v>1605</v>
      </c>
      <c r="CB263" s="9">
        <v>22</v>
      </c>
      <c r="CC263" s="9" t="s">
        <v>340</v>
      </c>
      <c r="CD263" s="9" t="s">
        <v>340</v>
      </c>
      <c r="CE263" s="9">
        <v>1</v>
      </c>
      <c r="CF263" s="9" t="s">
        <v>340</v>
      </c>
      <c r="CG263" s="9">
        <v>0</v>
      </c>
      <c r="CH263" s="9">
        <v>0</v>
      </c>
      <c r="CI263" s="9">
        <v>0</v>
      </c>
      <c r="CJ263" s="72">
        <v>7485</v>
      </c>
      <c r="CK263" s="72">
        <v>150</v>
      </c>
      <c r="CL263" s="79" t="s">
        <v>747</v>
      </c>
      <c r="CM263" s="22" t="s">
        <v>1574</v>
      </c>
      <c r="CN263" s="9"/>
      <c r="CO263" s="9"/>
      <c r="CP263" s="73" t="s">
        <v>340</v>
      </c>
      <c r="CQ263" s="74" t="s">
        <v>340</v>
      </c>
      <c r="CR263" s="25"/>
      <c r="CS263" s="25"/>
      <c r="CT263" s="71"/>
      <c r="CU263" s="9" t="s">
        <v>348</v>
      </c>
      <c r="CV263" s="9">
        <v>1</v>
      </c>
      <c r="CW263" s="9">
        <v>3</v>
      </c>
      <c r="CX263" s="72" t="s">
        <v>747</v>
      </c>
      <c r="CY263" s="26" t="s">
        <v>1386</v>
      </c>
      <c r="CZ263" s="71" t="s">
        <v>340</v>
      </c>
      <c r="DA263" s="71" t="s">
        <v>340</v>
      </c>
      <c r="DB263" s="76"/>
      <c r="DC263" s="9" t="s">
        <v>340</v>
      </c>
      <c r="DD263" s="9" t="s">
        <v>340</v>
      </c>
      <c r="DE263" s="6">
        <v>1997</v>
      </c>
      <c r="DF263" s="5">
        <v>1763.193</v>
      </c>
      <c r="DG263" s="5"/>
      <c r="DH263" s="5">
        <v>1763.193</v>
      </c>
      <c r="DI263" s="5" t="s">
        <v>340</v>
      </c>
      <c r="DJ263" s="5"/>
      <c r="DK263" s="5"/>
      <c r="DL263" s="5"/>
      <c r="DM263" s="5">
        <v>4045</v>
      </c>
      <c r="DN263" s="5">
        <v>204.7</v>
      </c>
      <c r="DO263" s="5">
        <v>62.2</v>
      </c>
      <c r="DP263" s="5"/>
      <c r="DQ263" s="5">
        <v>191</v>
      </c>
      <c r="DR263" s="5">
        <v>210.5</v>
      </c>
      <c r="DS263" s="5">
        <v>428.3</v>
      </c>
      <c r="DT263" s="5">
        <v>5141.7</v>
      </c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>
        <v>6904.893</v>
      </c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77">
        <v>694.893</v>
      </c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</row>
    <row r="264" spans="1:252" ht="12.75">
      <c r="A264" s="23" t="s">
        <v>544</v>
      </c>
      <c r="B264" s="9" t="s">
        <v>363</v>
      </c>
      <c r="C264" s="9" t="s">
        <v>16</v>
      </c>
      <c r="D264" s="9" t="s">
        <v>17</v>
      </c>
      <c r="E264" s="63" t="s">
        <v>1940</v>
      </c>
      <c r="F264" s="63" t="s">
        <v>1054</v>
      </c>
      <c r="G264" s="64">
        <v>621045</v>
      </c>
      <c r="H264" s="64">
        <v>754001</v>
      </c>
      <c r="I264" s="65" t="s">
        <v>497</v>
      </c>
      <c r="J264" s="65"/>
      <c r="K264" s="65"/>
      <c r="L264" s="6"/>
      <c r="M264" s="9" t="s">
        <v>344</v>
      </c>
      <c r="N264" s="66"/>
      <c r="O264" s="40"/>
      <c r="P264" s="40">
        <f>180+189</f>
        <v>369</v>
      </c>
      <c r="Q264" s="67"/>
      <c r="R264" s="67"/>
      <c r="S264" s="67"/>
      <c r="T264" s="9" t="s">
        <v>340</v>
      </c>
      <c r="U264" s="9"/>
      <c r="V264" s="68"/>
      <c r="W264" s="65"/>
      <c r="X264" s="65"/>
      <c r="Y264" s="65"/>
      <c r="Z264" s="68" t="s">
        <v>340</v>
      </c>
      <c r="AA264" s="85">
        <v>1</v>
      </c>
      <c r="AB264" s="69">
        <v>91.53439153439153</v>
      </c>
      <c r="AC264" s="9">
        <v>2</v>
      </c>
      <c r="AD264" s="69">
        <v>4.761904761904762</v>
      </c>
      <c r="AE264" s="24"/>
      <c r="AF264" s="83"/>
      <c r="AG264" s="74" t="s">
        <v>340</v>
      </c>
      <c r="AH264" s="74"/>
      <c r="AI264" s="20"/>
      <c r="AJ264" s="20"/>
      <c r="AK264" s="20"/>
      <c r="AL264" s="20"/>
      <c r="AM264" s="9" t="s">
        <v>340</v>
      </c>
      <c r="AN264" s="9">
        <v>0</v>
      </c>
      <c r="AO264" s="9" t="s">
        <v>340</v>
      </c>
      <c r="AP264" s="9">
        <v>0</v>
      </c>
      <c r="AQ264" s="9">
        <v>0</v>
      </c>
      <c r="AR264" s="9" t="s">
        <v>340</v>
      </c>
      <c r="AS264" s="9" t="s">
        <v>340</v>
      </c>
      <c r="AT264" s="9">
        <v>0</v>
      </c>
      <c r="AU264" s="9" t="s">
        <v>340</v>
      </c>
      <c r="AV264" s="9" t="s">
        <v>340</v>
      </c>
      <c r="AW264" s="9" t="s">
        <v>340</v>
      </c>
      <c r="AX264" s="9" t="s">
        <v>340</v>
      </c>
      <c r="AY264" s="70">
        <v>91.53439153439153</v>
      </c>
      <c r="AZ264" s="70">
        <v>3.7037037037037033</v>
      </c>
      <c r="BA264" s="70">
        <v>0</v>
      </c>
      <c r="BB264" s="70">
        <v>2.6455026455026456</v>
      </c>
      <c r="BC264" s="70">
        <v>1.0582010582010581</v>
      </c>
      <c r="BD264" s="70">
        <v>0.5291005291005291</v>
      </c>
      <c r="BE264" s="70">
        <v>0.5291005291005291</v>
      </c>
      <c r="BF264" s="71" t="s">
        <v>340</v>
      </c>
      <c r="BG264" s="71" t="s">
        <v>340</v>
      </c>
      <c r="BH264" s="71"/>
      <c r="BI264" s="71" t="s">
        <v>340</v>
      </c>
      <c r="BJ264" s="71"/>
      <c r="BK264" s="71" t="s">
        <v>340</v>
      </c>
      <c r="BL264" s="84">
        <v>1</v>
      </c>
      <c r="BM264" s="9"/>
      <c r="BN264" s="3" t="s">
        <v>1323</v>
      </c>
      <c r="BO264" s="20" t="s">
        <v>1501</v>
      </c>
      <c r="BP264" s="9" t="s">
        <v>340</v>
      </c>
      <c r="BQ264" s="9">
        <v>1</v>
      </c>
      <c r="BR264" s="9">
        <v>1</v>
      </c>
      <c r="BS264" s="9">
        <v>0</v>
      </c>
      <c r="BT264" s="9">
        <v>0</v>
      </c>
      <c r="BU264" s="9">
        <v>0</v>
      </c>
      <c r="BV264" s="9">
        <v>0</v>
      </c>
      <c r="BW264" s="9">
        <v>0</v>
      </c>
      <c r="BX264" s="9" t="s">
        <v>1605</v>
      </c>
      <c r="BY264" s="9" t="s">
        <v>1633</v>
      </c>
      <c r="BZ264" s="9" t="s">
        <v>1807</v>
      </c>
      <c r="CA264" s="9" t="s">
        <v>1807</v>
      </c>
      <c r="CB264" s="9">
        <v>45</v>
      </c>
      <c r="CC264" s="9">
        <v>0</v>
      </c>
      <c r="CD264" s="9">
        <v>0</v>
      </c>
      <c r="CE264" s="9">
        <v>1</v>
      </c>
      <c r="CF264" s="9">
        <v>0</v>
      </c>
      <c r="CG264" s="9" t="s">
        <v>340</v>
      </c>
      <c r="CH264" s="9">
        <v>0</v>
      </c>
      <c r="CI264" s="9">
        <v>0</v>
      </c>
      <c r="CJ264" s="72">
        <v>3500</v>
      </c>
      <c r="CK264" s="72">
        <v>100</v>
      </c>
      <c r="CL264" s="24" t="s">
        <v>728</v>
      </c>
      <c r="CM264" s="21" t="s">
        <v>1685</v>
      </c>
      <c r="CN264" s="9"/>
      <c r="CO264" s="9"/>
      <c r="CP264" s="73"/>
      <c r="CQ264" s="74" t="s">
        <v>340</v>
      </c>
      <c r="CR264" s="25"/>
      <c r="CS264" s="25"/>
      <c r="CT264" s="71"/>
      <c r="CU264" s="9" t="s">
        <v>348</v>
      </c>
      <c r="CV264" s="9">
        <v>1</v>
      </c>
      <c r="CW264" s="9">
        <v>4</v>
      </c>
      <c r="CX264" s="75" t="s">
        <v>728</v>
      </c>
      <c r="CY264" s="26" t="s">
        <v>793</v>
      </c>
      <c r="CZ264" s="71"/>
      <c r="DA264" s="71"/>
      <c r="DB264" s="76"/>
      <c r="DC264" s="9"/>
      <c r="DD264" s="9" t="s">
        <v>340</v>
      </c>
      <c r="DE264" s="6"/>
      <c r="DF264" s="5"/>
      <c r="DG264" s="5"/>
      <c r="DH264" s="5"/>
      <c r="DI264" s="5" t="s">
        <v>340</v>
      </c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77"/>
      <c r="FE264" s="26"/>
      <c r="FF264" s="26"/>
      <c r="FG264" s="26"/>
      <c r="FH264" s="26"/>
      <c r="FI264" s="26"/>
      <c r="FJ264" s="26"/>
      <c r="FK264" s="26"/>
      <c r="FL264" s="26"/>
      <c r="FM264" s="26"/>
      <c r="FN264" s="26"/>
      <c r="FO264" s="26"/>
      <c r="FP264" s="26"/>
      <c r="FQ264" s="26"/>
      <c r="FR264" s="26"/>
      <c r="FS264" s="26"/>
      <c r="FT264" s="26"/>
      <c r="FU264" s="26"/>
      <c r="FV264" s="26"/>
      <c r="FW264" s="26"/>
      <c r="FX264" s="26"/>
      <c r="FY264" s="26"/>
      <c r="FZ264" s="26"/>
      <c r="GA264" s="26"/>
      <c r="GB264" s="26"/>
      <c r="GC264" s="26"/>
      <c r="GD264" s="26"/>
      <c r="GE264" s="26"/>
      <c r="GF264" s="26"/>
      <c r="GG264" s="26"/>
      <c r="GH264" s="26"/>
      <c r="GI264" s="26"/>
      <c r="GJ264" s="26"/>
      <c r="GK264" s="26"/>
      <c r="GL264" s="26"/>
      <c r="GM264" s="26"/>
      <c r="GN264" s="26"/>
      <c r="GO264" s="26"/>
      <c r="GP264" s="26"/>
      <c r="GQ264" s="26"/>
      <c r="GR264" s="26"/>
      <c r="GS264" s="26"/>
      <c r="GT264" s="26"/>
      <c r="GU264" s="26"/>
      <c r="GV264" s="26"/>
      <c r="GW264" s="26"/>
      <c r="GX264" s="26"/>
      <c r="GY264" s="26"/>
      <c r="GZ264" s="26"/>
      <c r="HA264" s="26"/>
      <c r="HB264" s="26"/>
      <c r="HC264" s="26"/>
      <c r="HD264" s="26"/>
      <c r="HE264" s="26"/>
      <c r="HF264" s="26"/>
      <c r="HG264" s="26"/>
      <c r="HH264" s="26"/>
      <c r="HI264" s="26"/>
      <c r="HJ264" s="26"/>
      <c r="HK264" s="26"/>
      <c r="HL264" s="26"/>
      <c r="HM264" s="26"/>
      <c r="HN264" s="26"/>
      <c r="HO264" s="26"/>
      <c r="HP264" s="26"/>
      <c r="HQ264" s="26"/>
      <c r="HR264" s="26"/>
      <c r="HS264" s="26"/>
      <c r="HT264" s="26"/>
      <c r="HU264" s="26"/>
      <c r="HV264" s="26"/>
      <c r="HW264" s="26"/>
      <c r="HX264" s="26"/>
      <c r="HY264" s="26"/>
      <c r="HZ264" s="26"/>
      <c r="IA264" s="26"/>
      <c r="IB264" s="26"/>
      <c r="IC264" s="26"/>
      <c r="ID264" s="26"/>
      <c r="IE264" s="26"/>
      <c r="IF264" s="26"/>
      <c r="IG264" s="26"/>
      <c r="IH264" s="26"/>
      <c r="II264" s="26"/>
      <c r="IJ264" s="26"/>
      <c r="IK264" s="26"/>
      <c r="IL264" s="26"/>
      <c r="IM264" s="26"/>
      <c r="IN264" s="26"/>
      <c r="IO264" s="26"/>
      <c r="IP264" s="26"/>
      <c r="IQ264" s="26"/>
      <c r="IR264" s="26"/>
    </row>
    <row r="265" spans="1:252" ht="12.75">
      <c r="A265" s="23" t="s">
        <v>713</v>
      </c>
      <c r="B265" s="9" t="s">
        <v>363</v>
      </c>
      <c r="C265" s="9" t="s">
        <v>1821</v>
      </c>
      <c r="D265" s="9" t="s">
        <v>1822</v>
      </c>
      <c r="E265" s="63" t="s">
        <v>1823</v>
      </c>
      <c r="F265" s="63" t="s">
        <v>854</v>
      </c>
      <c r="G265" s="64">
        <v>544819</v>
      </c>
      <c r="H265" s="64">
        <v>664819</v>
      </c>
      <c r="I265" s="65" t="s">
        <v>711</v>
      </c>
      <c r="J265" s="65"/>
      <c r="K265" s="65"/>
      <c r="L265" s="6"/>
      <c r="M265" s="9" t="s">
        <v>344</v>
      </c>
      <c r="N265" s="66"/>
      <c r="O265" s="40"/>
      <c r="P265" s="40">
        <f>978+955</f>
        <v>1933</v>
      </c>
      <c r="Q265" s="67"/>
      <c r="R265" s="67"/>
      <c r="S265" s="67"/>
      <c r="T265" s="9" t="s">
        <v>340</v>
      </c>
      <c r="U265" s="9"/>
      <c r="V265" s="68" t="s">
        <v>340</v>
      </c>
      <c r="W265" s="65"/>
      <c r="X265" s="65" t="s">
        <v>340</v>
      </c>
      <c r="Y265" s="65"/>
      <c r="Z265" s="68"/>
      <c r="AA265" s="69">
        <v>1</v>
      </c>
      <c r="AB265" s="69">
        <v>81.8848167539267</v>
      </c>
      <c r="AC265" s="9">
        <v>2</v>
      </c>
      <c r="AD265" s="69">
        <v>9.31937172774869</v>
      </c>
      <c r="AE265" s="25"/>
      <c r="AF265" s="25"/>
      <c r="AG265" s="25" t="s">
        <v>340</v>
      </c>
      <c r="AH265" s="25"/>
      <c r="AI265" s="20"/>
      <c r="AJ265" s="20"/>
      <c r="AK265" s="20"/>
      <c r="AL265" s="20"/>
      <c r="AM265" s="9" t="s">
        <v>340</v>
      </c>
      <c r="AN265" s="9">
        <v>0</v>
      </c>
      <c r="AO265" s="9" t="s">
        <v>340</v>
      </c>
      <c r="AP265" s="9">
        <v>0</v>
      </c>
      <c r="AQ265" s="9">
        <v>0</v>
      </c>
      <c r="AR265" s="80" t="s">
        <v>340</v>
      </c>
      <c r="AS265" s="80" t="s">
        <v>340</v>
      </c>
      <c r="AT265" s="80">
        <v>0</v>
      </c>
      <c r="AU265" s="80" t="s">
        <v>340</v>
      </c>
      <c r="AV265" s="80" t="s">
        <v>340</v>
      </c>
      <c r="AW265" s="80" t="s">
        <v>340</v>
      </c>
      <c r="AX265" s="80" t="s">
        <v>340</v>
      </c>
      <c r="AY265" s="70">
        <v>81.8848167539267</v>
      </c>
      <c r="AZ265" s="70">
        <v>8.795811518324607</v>
      </c>
      <c r="BA265" s="70">
        <v>0</v>
      </c>
      <c r="BB265" s="70">
        <v>2.3036649214659684</v>
      </c>
      <c r="BC265" s="70">
        <v>4.293193717277487</v>
      </c>
      <c r="BD265" s="70">
        <v>2.094240837696335</v>
      </c>
      <c r="BE265" s="70">
        <v>0.6282722513089005</v>
      </c>
      <c r="BF265" s="71" t="s">
        <v>340</v>
      </c>
      <c r="BG265" s="71" t="s">
        <v>340</v>
      </c>
      <c r="BH265" s="71" t="s">
        <v>340</v>
      </c>
      <c r="BI265" s="71" t="s">
        <v>340</v>
      </c>
      <c r="BJ265" s="71"/>
      <c r="BK265" s="71" t="s">
        <v>340</v>
      </c>
      <c r="BL265" s="9"/>
      <c r="BM265" s="9"/>
      <c r="BN265" s="3" t="s">
        <v>1326</v>
      </c>
      <c r="BO265" s="20" t="s">
        <v>1502</v>
      </c>
      <c r="BP265" s="9"/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9">
        <v>0</v>
      </c>
      <c r="BW265" s="9">
        <v>0</v>
      </c>
      <c r="BX265" s="9">
        <v>1</v>
      </c>
      <c r="BY265" s="9">
        <v>6</v>
      </c>
      <c r="BZ265" s="9">
        <v>26</v>
      </c>
      <c r="CA265" s="9">
        <v>15</v>
      </c>
      <c r="CB265" s="9" t="s">
        <v>1824</v>
      </c>
      <c r="CC265" s="9">
        <v>0</v>
      </c>
      <c r="CD265" s="9">
        <v>0</v>
      </c>
      <c r="CE265" s="9">
        <v>1</v>
      </c>
      <c r="CF265" s="9" t="s">
        <v>340</v>
      </c>
      <c r="CG265" s="9">
        <v>0</v>
      </c>
      <c r="CH265" s="9">
        <v>0</v>
      </c>
      <c r="CI265" s="9">
        <v>0</v>
      </c>
      <c r="CJ265" s="72">
        <v>5000</v>
      </c>
      <c r="CK265" s="72">
        <v>150</v>
      </c>
      <c r="CL265" s="79">
        <v>0</v>
      </c>
      <c r="CM265" s="22" t="s">
        <v>1586</v>
      </c>
      <c r="CN265" s="9"/>
      <c r="CO265" s="9"/>
      <c r="CP265" s="73"/>
      <c r="CQ265" s="74" t="s">
        <v>340</v>
      </c>
      <c r="CR265" s="25"/>
      <c r="CS265" s="25"/>
      <c r="CT265" s="71"/>
      <c r="CU265" s="9" t="s">
        <v>348</v>
      </c>
      <c r="CV265" s="9">
        <v>1</v>
      </c>
      <c r="CW265" s="9">
        <v>1</v>
      </c>
      <c r="CX265" s="75"/>
      <c r="CY265" s="26" t="s">
        <v>1367</v>
      </c>
      <c r="CZ265" s="71"/>
      <c r="DA265" s="71"/>
      <c r="DB265" s="76"/>
      <c r="DC265" s="9"/>
      <c r="DD265" s="9" t="s">
        <v>340</v>
      </c>
      <c r="DE265" s="6"/>
      <c r="DF265" s="5"/>
      <c r="DG265" s="5"/>
      <c r="DH265" s="5"/>
      <c r="DI265" s="5" t="s">
        <v>340</v>
      </c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77"/>
      <c r="FE265" s="26"/>
      <c r="FF265" s="26"/>
      <c r="FG265" s="26"/>
      <c r="FH265" s="26"/>
      <c r="FI265" s="26"/>
      <c r="FJ265" s="26"/>
      <c r="FK265" s="26"/>
      <c r="FL265" s="26"/>
      <c r="FM265" s="26"/>
      <c r="FN265" s="26"/>
      <c r="FO265" s="26"/>
      <c r="FP265" s="26"/>
      <c r="FQ265" s="26"/>
      <c r="FR265" s="26"/>
      <c r="FS265" s="26"/>
      <c r="FT265" s="26"/>
      <c r="FU265" s="26"/>
      <c r="FV265" s="26"/>
      <c r="FW265" s="26"/>
      <c r="FX265" s="26"/>
      <c r="FY265" s="26"/>
      <c r="FZ265" s="26"/>
      <c r="GA265" s="26"/>
      <c r="GB265" s="26"/>
      <c r="GC265" s="26"/>
      <c r="GD265" s="26"/>
      <c r="GE265" s="26"/>
      <c r="GF265" s="26"/>
      <c r="GG265" s="26"/>
      <c r="GH265" s="26"/>
      <c r="GI265" s="26"/>
      <c r="GJ265" s="26"/>
      <c r="GK265" s="26"/>
      <c r="GL265" s="26"/>
      <c r="GM265" s="26"/>
      <c r="GN265" s="26"/>
      <c r="GO265" s="26"/>
      <c r="GP265" s="26"/>
      <c r="GQ265" s="26"/>
      <c r="GR265" s="26"/>
      <c r="GS265" s="26"/>
      <c r="GT265" s="26"/>
      <c r="GU265" s="26"/>
      <c r="GV265" s="26"/>
      <c r="GW265" s="26"/>
      <c r="GX265" s="26"/>
      <c r="GY265" s="26"/>
      <c r="GZ265" s="26"/>
      <c r="HA265" s="26"/>
      <c r="HB265" s="26"/>
      <c r="HC265" s="26"/>
      <c r="HD265" s="26"/>
      <c r="HE265" s="26"/>
      <c r="HF265" s="26"/>
      <c r="HG265" s="26"/>
      <c r="HH265" s="26"/>
      <c r="HI265" s="26"/>
      <c r="HJ265" s="26"/>
      <c r="HK265" s="26"/>
      <c r="HL265" s="26"/>
      <c r="HM265" s="26"/>
      <c r="HN265" s="26"/>
      <c r="HO265" s="26"/>
      <c r="HP265" s="26"/>
      <c r="HQ265" s="26"/>
      <c r="HR265" s="26"/>
      <c r="HS265" s="26"/>
      <c r="HT265" s="26"/>
      <c r="HU265" s="26"/>
      <c r="HV265" s="26"/>
      <c r="HW265" s="26"/>
      <c r="HX265" s="26"/>
      <c r="HY265" s="26"/>
      <c r="HZ265" s="26"/>
      <c r="IA265" s="26"/>
      <c r="IB265" s="26"/>
      <c r="IC265" s="26"/>
      <c r="ID265" s="26"/>
      <c r="IE265" s="26"/>
      <c r="IF265" s="26"/>
      <c r="IG265" s="26"/>
      <c r="IH265" s="26"/>
      <c r="II265" s="26"/>
      <c r="IJ265" s="26"/>
      <c r="IK265" s="26"/>
      <c r="IL265" s="26"/>
      <c r="IM265" s="26"/>
      <c r="IN265" s="26"/>
      <c r="IO265" s="26"/>
      <c r="IP265" s="26"/>
      <c r="IQ265" s="26"/>
      <c r="IR265" s="26"/>
    </row>
    <row r="266" spans="1:252" ht="25.5">
      <c r="A266" s="23" t="s">
        <v>400</v>
      </c>
      <c r="B266" s="9" t="s">
        <v>363</v>
      </c>
      <c r="C266" s="9" t="s">
        <v>1571</v>
      </c>
      <c r="D266" s="9" t="s">
        <v>1572</v>
      </c>
      <c r="E266" s="63" t="s">
        <v>854</v>
      </c>
      <c r="F266" s="63" t="s">
        <v>1573</v>
      </c>
      <c r="G266" s="64">
        <v>501324</v>
      </c>
      <c r="H266" s="64">
        <v>661556</v>
      </c>
      <c r="I266" s="65" t="s">
        <v>384</v>
      </c>
      <c r="J266" s="65"/>
      <c r="K266" s="65"/>
      <c r="L266" s="60"/>
      <c r="M266" s="9" t="s">
        <v>344</v>
      </c>
      <c r="N266" s="66"/>
      <c r="O266" s="40">
        <v>2865</v>
      </c>
      <c r="P266" s="40">
        <v>22415</v>
      </c>
      <c r="Q266" s="67"/>
      <c r="R266" s="67"/>
      <c r="S266" s="67"/>
      <c r="T266" s="9" t="s">
        <v>340</v>
      </c>
      <c r="U266" s="9" t="s">
        <v>340</v>
      </c>
      <c r="V266" s="68" t="s">
        <v>340</v>
      </c>
      <c r="W266" s="65" t="s">
        <v>340</v>
      </c>
      <c r="X266" s="65" t="s">
        <v>340</v>
      </c>
      <c r="Y266" s="65" t="s">
        <v>340</v>
      </c>
      <c r="Z266" s="68"/>
      <c r="AA266" s="69">
        <v>1</v>
      </c>
      <c r="AB266" s="69">
        <v>65.69995638901003</v>
      </c>
      <c r="AC266" s="9">
        <v>4</v>
      </c>
      <c r="AD266" s="69">
        <v>14.15721761883995</v>
      </c>
      <c r="AE266" s="25">
        <v>1</v>
      </c>
      <c r="AF266" s="25"/>
      <c r="AG266" s="25" t="s">
        <v>340</v>
      </c>
      <c r="AH266" s="25" t="s">
        <v>340</v>
      </c>
      <c r="AI266" s="20"/>
      <c r="AJ266" s="20"/>
      <c r="AK266" s="20"/>
      <c r="AL266" s="20" t="s">
        <v>1502</v>
      </c>
      <c r="AM266" s="9" t="s">
        <v>340</v>
      </c>
      <c r="AN266" s="9" t="s">
        <v>340</v>
      </c>
      <c r="AO266" s="9" t="s">
        <v>340</v>
      </c>
      <c r="AP266" s="9">
        <v>0</v>
      </c>
      <c r="AQ266" s="9">
        <v>0</v>
      </c>
      <c r="AR266" s="9" t="s">
        <v>340</v>
      </c>
      <c r="AS266" s="9" t="s">
        <v>340</v>
      </c>
      <c r="AT266" s="9" t="s">
        <v>340</v>
      </c>
      <c r="AU266" s="9" t="s">
        <v>340</v>
      </c>
      <c r="AV266" s="9" t="s">
        <v>340</v>
      </c>
      <c r="AW266" s="9" t="s">
        <v>340</v>
      </c>
      <c r="AX266" s="9" t="s">
        <v>340</v>
      </c>
      <c r="AY266" s="78">
        <v>65.69995638901003</v>
      </c>
      <c r="AZ266" s="78">
        <v>20.14282599215002</v>
      </c>
      <c r="BA266" s="78">
        <v>0.016354121238552115</v>
      </c>
      <c r="BB266" s="78">
        <v>5.7239424334932405</v>
      </c>
      <c r="BC266" s="78">
        <v>4.257522895769734</v>
      </c>
      <c r="BD266" s="78">
        <v>3.7778020061055386</v>
      </c>
      <c r="BE266" s="78">
        <v>0.38159616223288273</v>
      </c>
      <c r="BF266" s="71" t="s">
        <v>340</v>
      </c>
      <c r="BG266" s="71" t="s">
        <v>340</v>
      </c>
      <c r="BH266" s="71" t="s">
        <v>340</v>
      </c>
      <c r="BI266" s="71" t="s">
        <v>340</v>
      </c>
      <c r="BJ266" s="71"/>
      <c r="BK266" s="71" t="s">
        <v>340</v>
      </c>
      <c r="BL266" s="9">
        <v>3</v>
      </c>
      <c r="BM266" s="9" t="s">
        <v>340</v>
      </c>
      <c r="BN266" s="3" t="s">
        <v>1266</v>
      </c>
      <c r="BO266" s="20" t="s">
        <v>1502</v>
      </c>
      <c r="BP266" s="9"/>
      <c r="BQ266" s="9">
        <v>4</v>
      </c>
      <c r="BR266" s="9">
        <v>3</v>
      </c>
      <c r="BS266" s="9">
        <v>1</v>
      </c>
      <c r="BT266" s="9">
        <v>0</v>
      </c>
      <c r="BU266" s="9">
        <v>2</v>
      </c>
      <c r="BV266" s="9">
        <v>0</v>
      </c>
      <c r="BW266" s="9">
        <v>0</v>
      </c>
      <c r="BX266" s="9">
        <v>8</v>
      </c>
      <c r="BY266" s="9">
        <v>13</v>
      </c>
      <c r="BZ266" s="9" t="s">
        <v>1575</v>
      </c>
      <c r="CA266" s="9" t="s">
        <v>1576</v>
      </c>
      <c r="CB266" s="9">
        <v>9</v>
      </c>
      <c r="CC266" s="9" t="s">
        <v>340</v>
      </c>
      <c r="CD266" s="9" t="s">
        <v>340</v>
      </c>
      <c r="CE266" s="9">
        <v>2</v>
      </c>
      <c r="CF266" s="9" t="s">
        <v>340</v>
      </c>
      <c r="CG266" s="9">
        <v>0</v>
      </c>
      <c r="CH266" s="9">
        <v>0</v>
      </c>
      <c r="CI266" s="9">
        <v>0</v>
      </c>
      <c r="CJ266" s="72">
        <v>6552</v>
      </c>
      <c r="CK266" s="72">
        <v>150</v>
      </c>
      <c r="CL266" s="79" t="s">
        <v>825</v>
      </c>
      <c r="CM266" s="22" t="s">
        <v>1574</v>
      </c>
      <c r="CN266" s="9" t="s">
        <v>340</v>
      </c>
      <c r="CO266" s="9"/>
      <c r="CP266" s="73" t="s">
        <v>340</v>
      </c>
      <c r="CQ266" s="74" t="s">
        <v>340</v>
      </c>
      <c r="CR266" s="25"/>
      <c r="CS266" s="25"/>
      <c r="CT266" s="71"/>
      <c r="CU266" s="9" t="s">
        <v>1545</v>
      </c>
      <c r="CV266" s="9">
        <v>1</v>
      </c>
      <c r="CW266" s="9">
        <v>2</v>
      </c>
      <c r="CX266" s="75" t="s">
        <v>825</v>
      </c>
      <c r="CY266" s="26" t="s">
        <v>1415</v>
      </c>
      <c r="CZ266" s="71" t="s">
        <v>340</v>
      </c>
      <c r="DA266" s="71" t="s">
        <v>340</v>
      </c>
      <c r="DB266" s="76"/>
      <c r="DC266" s="9"/>
      <c r="DD266" s="9" t="s">
        <v>340</v>
      </c>
      <c r="DE266" s="6"/>
      <c r="DF266" s="5"/>
      <c r="DG266" s="5"/>
      <c r="DH266" s="5"/>
      <c r="DI266" s="5" t="s">
        <v>340</v>
      </c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77"/>
      <c r="FE266" s="26"/>
      <c r="FF266" s="26"/>
      <c r="FG266" s="26"/>
      <c r="FH266" s="26"/>
      <c r="FI266" s="26"/>
      <c r="FJ266" s="26"/>
      <c r="FK266" s="26"/>
      <c r="FL266" s="26"/>
      <c r="FM266" s="26"/>
      <c r="FN266" s="26"/>
      <c r="FO266" s="26"/>
      <c r="FP266" s="26"/>
      <c r="FQ266" s="26"/>
      <c r="FR266" s="26"/>
      <c r="FS266" s="26"/>
      <c r="FT266" s="26"/>
      <c r="FU266" s="26"/>
      <c r="FV266" s="26"/>
      <c r="FW266" s="26"/>
      <c r="FX266" s="26"/>
      <c r="FY266" s="26"/>
      <c r="FZ266" s="26"/>
      <c r="GA266" s="26"/>
      <c r="GB266" s="26"/>
      <c r="GC266" s="26"/>
      <c r="GD266" s="26"/>
      <c r="GE266" s="26"/>
      <c r="GF266" s="26"/>
      <c r="GG266" s="26"/>
      <c r="GH266" s="26"/>
      <c r="GI266" s="26"/>
      <c r="GJ266" s="26"/>
      <c r="GK266" s="26"/>
      <c r="GL266" s="26"/>
      <c r="GM266" s="26"/>
      <c r="GN266" s="26"/>
      <c r="GO266" s="26"/>
      <c r="GP266" s="26"/>
      <c r="GQ266" s="26"/>
      <c r="GR266" s="26"/>
      <c r="GS266" s="26"/>
      <c r="GT266" s="26"/>
      <c r="GU266" s="26"/>
      <c r="GV266" s="26"/>
      <c r="GW266" s="26"/>
      <c r="GX266" s="26"/>
      <c r="GY266" s="26"/>
      <c r="GZ266" s="26"/>
      <c r="HA266" s="26"/>
      <c r="HB266" s="26"/>
      <c r="HC266" s="26"/>
      <c r="HD266" s="26"/>
      <c r="HE266" s="26"/>
      <c r="HF266" s="26"/>
      <c r="HG266" s="26"/>
      <c r="HH266" s="26"/>
      <c r="HI266" s="26"/>
      <c r="HJ266" s="26"/>
      <c r="HK266" s="26"/>
      <c r="HL266" s="26"/>
      <c r="HM266" s="26"/>
      <c r="HN266" s="26"/>
      <c r="HO266" s="26"/>
      <c r="HP266" s="26"/>
      <c r="HQ266" s="26"/>
      <c r="HR266" s="26"/>
      <c r="HS266" s="26"/>
      <c r="HT266" s="26"/>
      <c r="HU266" s="26"/>
      <c r="HV266" s="26"/>
      <c r="HW266" s="26"/>
      <c r="HX266" s="26"/>
      <c r="HY266" s="26"/>
      <c r="HZ266" s="26"/>
      <c r="IA266" s="26"/>
      <c r="IB266" s="26"/>
      <c r="IC266" s="26"/>
      <c r="ID266" s="26"/>
      <c r="IE266" s="26"/>
      <c r="IF266" s="26"/>
      <c r="IG266" s="26"/>
      <c r="IH266" s="26"/>
      <c r="II266" s="26"/>
      <c r="IJ266" s="26"/>
      <c r="IK266" s="26"/>
      <c r="IL266" s="26"/>
      <c r="IM266" s="26"/>
      <c r="IN266" s="26"/>
      <c r="IO266" s="26"/>
      <c r="IP266" s="26"/>
      <c r="IQ266" s="26"/>
      <c r="IR266" s="26"/>
    </row>
    <row r="267" spans="1:252" ht="20.25" customHeight="1">
      <c r="A267" s="23" t="s">
        <v>473</v>
      </c>
      <c r="B267" s="9" t="s">
        <v>363</v>
      </c>
      <c r="C267" s="9" t="s">
        <v>1762</v>
      </c>
      <c r="D267" s="9" t="s">
        <v>1763</v>
      </c>
      <c r="E267" s="63" t="s">
        <v>1008</v>
      </c>
      <c r="F267" s="63" t="s">
        <v>1008</v>
      </c>
      <c r="G267" s="64">
        <v>452617</v>
      </c>
      <c r="H267" s="64">
        <v>714126</v>
      </c>
      <c r="I267" s="65" t="s">
        <v>348</v>
      </c>
      <c r="J267" s="65"/>
      <c r="K267" s="65"/>
      <c r="L267" s="60">
        <v>1997</v>
      </c>
      <c r="M267" s="9" t="s">
        <v>348</v>
      </c>
      <c r="N267" s="66"/>
      <c r="O267" s="40">
        <v>5920</v>
      </c>
      <c r="P267" s="40">
        <v>4979</v>
      </c>
      <c r="Q267" s="67" t="s">
        <v>340</v>
      </c>
      <c r="R267" s="67"/>
      <c r="S267" s="67"/>
      <c r="T267" s="9"/>
      <c r="U267" s="9"/>
      <c r="V267" s="68"/>
      <c r="W267" s="65"/>
      <c r="X267" s="65"/>
      <c r="Y267" s="65"/>
      <c r="Z267" s="68" t="s">
        <v>340</v>
      </c>
      <c r="AA267" s="69">
        <v>5</v>
      </c>
      <c r="AB267" s="69">
        <v>59.28377971712309</v>
      </c>
      <c r="AC267" s="9">
        <v>4</v>
      </c>
      <c r="AD267" s="69">
        <v>80.04814926271442</v>
      </c>
      <c r="AE267" s="79">
        <v>1</v>
      </c>
      <c r="AF267" s="79"/>
      <c r="AG267" s="79" t="s">
        <v>340</v>
      </c>
      <c r="AH267" s="79" t="s">
        <v>340</v>
      </c>
      <c r="AI267" s="20" t="s">
        <v>1501</v>
      </c>
      <c r="AJ267" s="20"/>
      <c r="AK267" s="20"/>
      <c r="AL267" s="20"/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80" t="s">
        <v>340</v>
      </c>
      <c r="AS267" s="80" t="s">
        <v>340</v>
      </c>
      <c r="AT267" s="80" t="s">
        <v>340</v>
      </c>
      <c r="AU267" s="80" t="s">
        <v>340</v>
      </c>
      <c r="AV267" s="80" t="s">
        <v>340</v>
      </c>
      <c r="AW267" s="80" t="s">
        <v>340</v>
      </c>
      <c r="AX267" s="80" t="s">
        <v>340</v>
      </c>
      <c r="AY267" s="70">
        <v>8.09509479386097</v>
      </c>
      <c r="AZ267" s="70">
        <v>11.856755943424616</v>
      </c>
      <c r="BA267" s="70">
        <v>0.03009328919650918</v>
      </c>
      <c r="BB267" s="70">
        <v>12.759554619319891</v>
      </c>
      <c r="BC267" s="70">
        <v>59.28377971712309</v>
      </c>
      <c r="BD267" s="70">
        <v>2.7986758952753537</v>
      </c>
      <c r="BE267" s="70">
        <v>5.176045741799578</v>
      </c>
      <c r="BF267" s="71" t="s">
        <v>340</v>
      </c>
      <c r="BG267" s="71" t="s">
        <v>340</v>
      </c>
      <c r="BH267" s="71" t="s">
        <v>340</v>
      </c>
      <c r="BI267" s="71" t="s">
        <v>340</v>
      </c>
      <c r="BJ267" s="71"/>
      <c r="BK267" s="71" t="s">
        <v>340</v>
      </c>
      <c r="BL267" s="9">
        <v>5</v>
      </c>
      <c r="BM267" s="9" t="s">
        <v>340</v>
      </c>
      <c r="BN267" s="3" t="s">
        <v>1155</v>
      </c>
      <c r="BO267" s="20" t="s">
        <v>1501</v>
      </c>
      <c r="BP267" s="9"/>
      <c r="BQ267" s="9" t="s">
        <v>1605</v>
      </c>
      <c r="BR267" s="9">
        <v>5</v>
      </c>
      <c r="BS267" s="9">
        <v>0</v>
      </c>
      <c r="BT267" s="9">
        <v>2</v>
      </c>
      <c r="BU267" s="9">
        <v>0</v>
      </c>
      <c r="BV267" s="9">
        <v>2</v>
      </c>
      <c r="BW267" s="9">
        <v>0</v>
      </c>
      <c r="BX267" s="9">
        <v>11</v>
      </c>
      <c r="BY267" s="9">
        <v>9</v>
      </c>
      <c r="BZ267" s="9">
        <v>8</v>
      </c>
      <c r="CA267" s="9">
        <v>6</v>
      </c>
      <c r="CB267" s="9">
        <v>22</v>
      </c>
      <c r="CC267" s="9" t="s">
        <v>340</v>
      </c>
      <c r="CD267" s="9" t="s">
        <v>340</v>
      </c>
      <c r="CE267" s="9">
        <v>1</v>
      </c>
      <c r="CF267" s="9" t="s">
        <v>340</v>
      </c>
      <c r="CG267" s="9">
        <v>0</v>
      </c>
      <c r="CH267" s="9">
        <v>0</v>
      </c>
      <c r="CI267" s="9">
        <v>0</v>
      </c>
      <c r="CJ267" s="72">
        <v>6000</v>
      </c>
      <c r="CK267" s="72">
        <v>150</v>
      </c>
      <c r="CL267" s="79">
        <v>0</v>
      </c>
      <c r="CM267" s="22" t="s">
        <v>1574</v>
      </c>
      <c r="CN267" s="9"/>
      <c r="CO267" s="9" t="s">
        <v>340</v>
      </c>
      <c r="CP267" s="81" t="s">
        <v>340</v>
      </c>
      <c r="CQ267" s="74"/>
      <c r="CR267" s="25" t="s">
        <v>340</v>
      </c>
      <c r="CS267" s="25"/>
      <c r="CT267" s="71" t="s">
        <v>340</v>
      </c>
      <c r="CU267" s="9" t="s">
        <v>348</v>
      </c>
      <c r="CV267" s="9">
        <v>2</v>
      </c>
      <c r="CW267" s="9">
        <v>5</v>
      </c>
      <c r="CX267" s="72"/>
      <c r="CY267" s="26" t="s">
        <v>1366</v>
      </c>
      <c r="CZ267" s="71"/>
      <c r="DA267" s="71"/>
      <c r="DB267" s="76"/>
      <c r="DC267" s="9"/>
      <c r="DD267" s="9"/>
      <c r="DE267" s="6">
        <v>1997</v>
      </c>
      <c r="DF267" s="5">
        <v>50</v>
      </c>
      <c r="DG267" s="5"/>
      <c r="DH267" s="5">
        <v>50</v>
      </c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>
        <v>50</v>
      </c>
      <c r="EH267" s="5"/>
      <c r="EI267" s="5">
        <v>1069.2</v>
      </c>
      <c r="EJ267" s="5"/>
      <c r="EK267" s="5"/>
      <c r="EL267" s="5"/>
      <c r="EM267" s="5"/>
      <c r="EN267" s="5"/>
      <c r="EO267" s="5"/>
      <c r="EP267" s="5"/>
      <c r="EQ267" s="5"/>
      <c r="ER267" s="5"/>
      <c r="ES267" s="5">
        <v>1069.2</v>
      </c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77">
        <v>1119.2</v>
      </c>
      <c r="FE267" s="26"/>
      <c r="FF267" s="26"/>
      <c r="FG267" s="26"/>
      <c r="FH267" s="26"/>
      <c r="FI267" s="26"/>
      <c r="FJ267" s="26"/>
      <c r="FK267" s="26"/>
      <c r="FL267" s="26"/>
      <c r="FM267" s="26"/>
      <c r="FN267" s="26"/>
      <c r="FO267" s="26"/>
      <c r="FP267" s="26"/>
      <c r="FQ267" s="26"/>
      <c r="FR267" s="26"/>
      <c r="FS267" s="26"/>
      <c r="FT267" s="26"/>
      <c r="FU267" s="26"/>
      <c r="FV267" s="26"/>
      <c r="FW267" s="26"/>
      <c r="FX267" s="26"/>
      <c r="FY267" s="26"/>
      <c r="FZ267" s="26"/>
      <c r="GA267" s="26"/>
      <c r="GB267" s="26"/>
      <c r="GC267" s="26"/>
      <c r="GD267" s="26"/>
      <c r="GE267" s="26"/>
      <c r="GF267" s="26"/>
      <c r="GG267" s="26"/>
      <c r="GH267" s="26"/>
      <c r="GI267" s="26"/>
      <c r="GJ267" s="26"/>
      <c r="GK267" s="26"/>
      <c r="GL267" s="26"/>
      <c r="GM267" s="26"/>
      <c r="GN267" s="26"/>
      <c r="GO267" s="26"/>
      <c r="GP267" s="26"/>
      <c r="GQ267" s="26"/>
      <c r="GR267" s="26"/>
      <c r="GS267" s="26"/>
      <c r="GT267" s="26"/>
      <c r="GU267" s="26"/>
      <c r="GV267" s="26"/>
      <c r="GW267" s="26"/>
      <c r="GX267" s="26"/>
      <c r="GY267" s="26"/>
      <c r="GZ267" s="26"/>
      <c r="HA267" s="26"/>
      <c r="HB267" s="26"/>
      <c r="HC267" s="26"/>
      <c r="HD267" s="26"/>
      <c r="HE267" s="26"/>
      <c r="HF267" s="26"/>
      <c r="HG267" s="26"/>
      <c r="HH267" s="26"/>
      <c r="HI267" s="26"/>
      <c r="HJ267" s="26"/>
      <c r="HK267" s="26"/>
      <c r="HL267" s="26"/>
      <c r="HM267" s="26"/>
      <c r="HN267" s="26"/>
      <c r="HO267" s="26"/>
      <c r="HP267" s="26"/>
      <c r="HQ267" s="26"/>
      <c r="HR267" s="26"/>
      <c r="HS267" s="26"/>
      <c r="HT267" s="26"/>
      <c r="HU267" s="26"/>
      <c r="HV267" s="26"/>
      <c r="HW267" s="26"/>
      <c r="HX267" s="26"/>
      <c r="HY267" s="26"/>
      <c r="HZ267" s="26"/>
      <c r="IA267" s="26"/>
      <c r="IB267" s="26"/>
      <c r="IC267" s="26"/>
      <c r="ID267" s="26"/>
      <c r="IE267" s="26"/>
      <c r="IF267" s="26"/>
      <c r="IG267" s="26"/>
      <c r="IH267" s="26"/>
      <c r="II267" s="26"/>
      <c r="IJ267" s="26"/>
      <c r="IK267" s="26"/>
      <c r="IL267" s="26"/>
      <c r="IM267" s="26"/>
      <c r="IN267" s="26"/>
      <c r="IO267" s="26"/>
      <c r="IP267" s="26"/>
      <c r="IQ267" s="26"/>
      <c r="IR267" s="26"/>
    </row>
    <row r="268" spans="1:252" ht="25.5" customHeight="1">
      <c r="A268" s="23" t="s">
        <v>491</v>
      </c>
      <c r="B268" s="9" t="s">
        <v>363</v>
      </c>
      <c r="C268" s="9" t="s">
        <v>1789</v>
      </c>
      <c r="D268" s="9" t="s">
        <v>1790</v>
      </c>
      <c r="E268" s="63" t="s">
        <v>854</v>
      </c>
      <c r="F268" s="63" t="s">
        <v>854</v>
      </c>
      <c r="G268" s="64">
        <v>453103</v>
      </c>
      <c r="H268" s="64">
        <v>732501</v>
      </c>
      <c r="I268" s="65" t="s">
        <v>490</v>
      </c>
      <c r="J268" s="65"/>
      <c r="K268" s="65"/>
      <c r="L268" s="60">
        <v>2004</v>
      </c>
      <c r="M268" s="9" t="s">
        <v>348</v>
      </c>
      <c r="N268" s="82"/>
      <c r="O268" s="40">
        <v>94331</v>
      </c>
      <c r="P268" s="40">
        <v>84232</v>
      </c>
      <c r="Q268" s="67" t="s">
        <v>340</v>
      </c>
      <c r="R268" s="67"/>
      <c r="S268" s="67"/>
      <c r="T268" s="9" t="s">
        <v>340</v>
      </c>
      <c r="U268" s="9" t="s">
        <v>340</v>
      </c>
      <c r="V268" s="68" t="s">
        <v>340</v>
      </c>
      <c r="W268" s="65" t="s">
        <v>340</v>
      </c>
      <c r="X268" s="65" t="s">
        <v>340</v>
      </c>
      <c r="Y268" s="65" t="s">
        <v>340</v>
      </c>
      <c r="Z268" s="68"/>
      <c r="AA268" s="69">
        <v>4</v>
      </c>
      <c r="AB268" s="69">
        <v>31.25</v>
      </c>
      <c r="AC268" s="9">
        <v>4</v>
      </c>
      <c r="AD268" s="69">
        <v>57.09272439699486</v>
      </c>
      <c r="AE268" s="25">
        <v>5</v>
      </c>
      <c r="AF268" s="25"/>
      <c r="AG268" s="25" t="s">
        <v>340</v>
      </c>
      <c r="AH268" s="25" t="s">
        <v>340</v>
      </c>
      <c r="AI268" s="20"/>
      <c r="AJ268" s="20" t="s">
        <v>1502</v>
      </c>
      <c r="AK268" s="20"/>
      <c r="AL268" s="20"/>
      <c r="AM268" s="9" t="s">
        <v>340</v>
      </c>
      <c r="AN268" s="9" t="s">
        <v>340</v>
      </c>
      <c r="AO268" s="9" t="s">
        <v>340</v>
      </c>
      <c r="AP268" s="9" t="s">
        <v>340</v>
      </c>
      <c r="AQ268" s="9" t="s">
        <v>340</v>
      </c>
      <c r="AR268" s="80" t="s">
        <v>340</v>
      </c>
      <c r="AS268" s="80" t="s">
        <v>340</v>
      </c>
      <c r="AT268" s="80" t="s">
        <v>340</v>
      </c>
      <c r="AU268" s="80" t="s">
        <v>340</v>
      </c>
      <c r="AV268" s="80" t="s">
        <v>340</v>
      </c>
      <c r="AW268" s="80" t="s">
        <v>340</v>
      </c>
      <c r="AX268" s="80" t="s">
        <v>340</v>
      </c>
      <c r="AY268" s="70">
        <v>20.509588770264926</v>
      </c>
      <c r="AZ268" s="70">
        <v>22.397686832740213</v>
      </c>
      <c r="BA268" s="70">
        <v>0.0024713325425069197</v>
      </c>
      <c r="BB268" s="70">
        <v>31.25</v>
      </c>
      <c r="BC268" s="70">
        <v>18.72528667457493</v>
      </c>
      <c r="BD268" s="70">
        <v>2.2711546065638593</v>
      </c>
      <c r="BE268" s="70">
        <v>4.843811783313563</v>
      </c>
      <c r="BF268" s="71" t="s">
        <v>340</v>
      </c>
      <c r="BG268" s="71" t="s">
        <v>340</v>
      </c>
      <c r="BH268" s="71" t="s">
        <v>340</v>
      </c>
      <c r="BI268" s="71" t="s">
        <v>340</v>
      </c>
      <c r="BJ268" s="71"/>
      <c r="BK268" s="71" t="s">
        <v>340</v>
      </c>
      <c r="BL268" s="9">
        <v>7</v>
      </c>
      <c r="BM268" s="9" t="s">
        <v>340</v>
      </c>
      <c r="BN268" s="3" t="s">
        <v>1148</v>
      </c>
      <c r="BO268" s="20" t="s">
        <v>1502</v>
      </c>
      <c r="BP268" s="9"/>
      <c r="BQ268" s="9" t="s">
        <v>1518</v>
      </c>
      <c r="BR268" s="9">
        <v>7</v>
      </c>
      <c r="BS268" s="9">
        <v>1</v>
      </c>
      <c r="BT268" s="9">
        <v>3</v>
      </c>
      <c r="BU268" s="9">
        <v>0</v>
      </c>
      <c r="BV268" s="9">
        <v>3</v>
      </c>
      <c r="BW268" s="9">
        <v>0</v>
      </c>
      <c r="BX268" s="9">
        <v>8</v>
      </c>
      <c r="BY268" s="9">
        <v>10</v>
      </c>
      <c r="BZ268" s="9">
        <v>6</v>
      </c>
      <c r="CA268" s="9">
        <v>7</v>
      </c>
      <c r="CB268" s="9">
        <v>22</v>
      </c>
      <c r="CC268" s="9" t="s">
        <v>340</v>
      </c>
      <c r="CD268" s="9" t="s">
        <v>340</v>
      </c>
      <c r="CE268" s="9">
        <v>3</v>
      </c>
      <c r="CF268" s="9" t="s">
        <v>340</v>
      </c>
      <c r="CG268" s="9">
        <v>0</v>
      </c>
      <c r="CH268" s="9">
        <v>0</v>
      </c>
      <c r="CI268" s="9">
        <v>0</v>
      </c>
      <c r="CJ268" s="72" t="s">
        <v>1791</v>
      </c>
      <c r="CK268" s="72" t="s">
        <v>1792</v>
      </c>
      <c r="CL268" s="79" t="s">
        <v>829</v>
      </c>
      <c r="CM268" s="22" t="s">
        <v>1579</v>
      </c>
      <c r="CN268" s="9" t="s">
        <v>340</v>
      </c>
      <c r="CO268" s="9"/>
      <c r="CP268" s="73"/>
      <c r="CQ268" s="74" t="s">
        <v>340</v>
      </c>
      <c r="CR268" s="25"/>
      <c r="CS268" s="25"/>
      <c r="CT268" s="71"/>
      <c r="CU268" s="9" t="s">
        <v>1545</v>
      </c>
      <c r="CV268" s="9">
        <v>3</v>
      </c>
      <c r="CW268" s="9">
        <v>2</v>
      </c>
      <c r="CX268" s="75" t="s">
        <v>829</v>
      </c>
      <c r="CY268" s="26" t="s">
        <v>1409</v>
      </c>
      <c r="CZ268" s="71"/>
      <c r="DA268" s="71"/>
      <c r="DB268" s="76"/>
      <c r="DC268" s="9"/>
      <c r="DD268" s="9" t="s">
        <v>340</v>
      </c>
      <c r="DE268" s="6">
        <v>2004</v>
      </c>
      <c r="DF268" s="5"/>
      <c r="DG268" s="5"/>
      <c r="DH268" s="5">
        <v>3280</v>
      </c>
      <c r="DI268" s="5" t="s">
        <v>340</v>
      </c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>
        <v>3280</v>
      </c>
      <c r="EH268" s="5"/>
      <c r="EI268" s="5">
        <v>3000</v>
      </c>
      <c r="EJ268" s="5">
        <v>22.8</v>
      </c>
      <c r="EK268" s="5"/>
      <c r="EL268" s="5"/>
      <c r="EM268" s="5"/>
      <c r="EN268" s="5">
        <v>63.7</v>
      </c>
      <c r="EO268" s="5"/>
      <c r="EP268" s="5">
        <v>178.4</v>
      </c>
      <c r="EQ268" s="5"/>
      <c r="ER268" s="5"/>
      <c r="ES268" s="5">
        <v>3264.9</v>
      </c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77">
        <v>6544.9</v>
      </c>
      <c r="FE268" s="26"/>
      <c r="FF268" s="26"/>
      <c r="FG268" s="26"/>
      <c r="FH268" s="26"/>
      <c r="FI268" s="26"/>
      <c r="FJ268" s="26"/>
      <c r="FK268" s="26"/>
      <c r="FL268" s="26"/>
      <c r="FM268" s="26"/>
      <c r="FN268" s="26"/>
      <c r="FO268" s="26"/>
      <c r="FP268" s="26"/>
      <c r="FQ268" s="26"/>
      <c r="FR268" s="26"/>
      <c r="FS268" s="26"/>
      <c r="FT268" s="26"/>
      <c r="FU268" s="26"/>
      <c r="FV268" s="26"/>
      <c r="FW268" s="26"/>
      <c r="FX268" s="26"/>
      <c r="FY268" s="26"/>
      <c r="FZ268" s="26"/>
      <c r="GA268" s="26"/>
      <c r="GB268" s="26"/>
      <c r="GC268" s="26"/>
      <c r="GD268" s="26"/>
      <c r="GE268" s="26"/>
      <c r="GF268" s="26"/>
      <c r="GG268" s="26"/>
      <c r="GH268" s="26"/>
      <c r="GI268" s="26"/>
      <c r="GJ268" s="26"/>
      <c r="GK268" s="26"/>
      <c r="GL268" s="26"/>
      <c r="GM268" s="26"/>
      <c r="GN268" s="26"/>
      <c r="GO268" s="26"/>
      <c r="GP268" s="26"/>
      <c r="GQ268" s="26"/>
      <c r="GR268" s="26"/>
      <c r="GS268" s="26"/>
      <c r="GT268" s="26"/>
      <c r="GU268" s="26"/>
      <c r="GV268" s="26"/>
      <c r="GW268" s="26"/>
      <c r="GX268" s="26"/>
      <c r="GY268" s="26"/>
      <c r="GZ268" s="26"/>
      <c r="HA268" s="26"/>
      <c r="HB268" s="26"/>
      <c r="HC268" s="26"/>
      <c r="HD268" s="26"/>
      <c r="HE268" s="26"/>
      <c r="HF268" s="26"/>
      <c r="HG268" s="26"/>
      <c r="HH268" s="26"/>
      <c r="HI268" s="26"/>
      <c r="HJ268" s="26"/>
      <c r="HK268" s="26"/>
      <c r="HL268" s="26"/>
      <c r="HM268" s="26"/>
      <c r="HN268" s="26"/>
      <c r="HO268" s="26"/>
      <c r="HP268" s="26"/>
      <c r="HQ268" s="26"/>
      <c r="HR268" s="26"/>
      <c r="HS268" s="26"/>
      <c r="HT268" s="26"/>
      <c r="HU268" s="26"/>
      <c r="HV268" s="26"/>
      <c r="HW268" s="26"/>
      <c r="HX268" s="26"/>
      <c r="HY268" s="26"/>
      <c r="HZ268" s="26"/>
      <c r="IA268" s="26"/>
      <c r="IB268" s="26"/>
      <c r="IC268" s="26"/>
      <c r="ID268" s="26"/>
      <c r="IE268" s="26"/>
      <c r="IF268" s="26"/>
      <c r="IG268" s="26"/>
      <c r="IH268" s="26"/>
      <c r="II268" s="26"/>
      <c r="IJ268" s="26"/>
      <c r="IK268" s="26"/>
      <c r="IL268" s="26"/>
      <c r="IM268" s="26"/>
      <c r="IN268" s="26"/>
      <c r="IO268" s="26"/>
      <c r="IP268" s="26"/>
      <c r="IQ268" s="26"/>
      <c r="IR268" s="26"/>
    </row>
    <row r="269" spans="1:252" ht="12.75">
      <c r="A269" s="23" t="s">
        <v>531</v>
      </c>
      <c r="B269" s="9" t="s">
        <v>363</v>
      </c>
      <c r="C269" s="9" t="s">
        <v>25</v>
      </c>
      <c r="D269" s="9" t="s">
        <v>26</v>
      </c>
      <c r="E269" s="63" t="s">
        <v>1131</v>
      </c>
      <c r="F269" s="63" t="s">
        <v>1131</v>
      </c>
      <c r="G269" s="64">
        <v>511242</v>
      </c>
      <c r="H269" s="64">
        <v>583930</v>
      </c>
      <c r="I269" s="65" t="s">
        <v>497</v>
      </c>
      <c r="J269" s="65"/>
      <c r="K269" s="65"/>
      <c r="L269" s="6"/>
      <c r="M269" s="9" t="s">
        <v>344</v>
      </c>
      <c r="N269" s="66"/>
      <c r="O269" s="40"/>
      <c r="P269" s="40">
        <f>1017+1054</f>
        <v>2071</v>
      </c>
      <c r="Q269" s="67" t="s">
        <v>340</v>
      </c>
      <c r="R269" s="67"/>
      <c r="S269" s="67"/>
      <c r="T269" s="9" t="s">
        <v>340</v>
      </c>
      <c r="U269" s="9"/>
      <c r="V269" s="68"/>
      <c r="W269" s="65"/>
      <c r="X269" s="65"/>
      <c r="Y269" s="65"/>
      <c r="Z269" s="68" t="s">
        <v>340</v>
      </c>
      <c r="AA269" s="69">
        <v>1</v>
      </c>
      <c r="AB269" s="69">
        <v>92.22011385199241</v>
      </c>
      <c r="AC269" s="9">
        <v>2</v>
      </c>
      <c r="AD269" s="69">
        <v>4.364326375711575</v>
      </c>
      <c r="AE269" s="79"/>
      <c r="AF269" s="79"/>
      <c r="AG269" s="79" t="s">
        <v>340</v>
      </c>
      <c r="AH269" s="79"/>
      <c r="AI269" s="20"/>
      <c r="AJ269" s="20"/>
      <c r="AK269" s="20"/>
      <c r="AL269" s="20"/>
      <c r="AM269" s="9" t="s">
        <v>340</v>
      </c>
      <c r="AN269" s="9">
        <v>0</v>
      </c>
      <c r="AO269" s="9" t="s">
        <v>340</v>
      </c>
      <c r="AP269" s="9">
        <v>0</v>
      </c>
      <c r="AQ269" s="9">
        <v>0</v>
      </c>
      <c r="AR269" s="80" t="s">
        <v>340</v>
      </c>
      <c r="AS269" s="80" t="s">
        <v>340</v>
      </c>
      <c r="AT269" s="80">
        <v>0</v>
      </c>
      <c r="AU269" s="80" t="s">
        <v>340</v>
      </c>
      <c r="AV269" s="80" t="s">
        <v>340</v>
      </c>
      <c r="AW269" s="80" t="s">
        <v>340</v>
      </c>
      <c r="AX269" s="80" t="s">
        <v>340</v>
      </c>
      <c r="AY269" s="70">
        <v>92.22011385199241</v>
      </c>
      <c r="AZ269" s="70">
        <v>3.415559772296015</v>
      </c>
      <c r="BA269" s="70">
        <v>0</v>
      </c>
      <c r="BB269" s="70">
        <v>2.3719165085388996</v>
      </c>
      <c r="BC269" s="70">
        <v>1.3282732447817838</v>
      </c>
      <c r="BD269" s="70">
        <v>0.5692599620493358</v>
      </c>
      <c r="BE269" s="70">
        <v>0.09487666034155598</v>
      </c>
      <c r="BF269" s="71" t="s">
        <v>340</v>
      </c>
      <c r="BG269" s="71" t="s">
        <v>340</v>
      </c>
      <c r="BH269" s="71" t="s">
        <v>340</v>
      </c>
      <c r="BI269" s="71" t="s">
        <v>340</v>
      </c>
      <c r="BJ269" s="71"/>
      <c r="BK269" s="71"/>
      <c r="BL269" s="9">
        <v>4</v>
      </c>
      <c r="BM269" s="9"/>
      <c r="BN269" s="3" t="s">
        <v>1241</v>
      </c>
      <c r="BO269" s="20" t="s">
        <v>1502</v>
      </c>
      <c r="BP269" s="9"/>
      <c r="BQ269" s="9">
        <v>4</v>
      </c>
      <c r="BR269" s="9">
        <v>4</v>
      </c>
      <c r="BS269" s="9">
        <v>0</v>
      </c>
      <c r="BT269" s="9">
        <v>0</v>
      </c>
      <c r="BU269" s="9">
        <v>0</v>
      </c>
      <c r="BV269" s="9">
        <v>0</v>
      </c>
      <c r="BW269" s="9">
        <v>2</v>
      </c>
      <c r="BX269" s="9">
        <v>3</v>
      </c>
      <c r="BY269" s="9">
        <v>4</v>
      </c>
      <c r="BZ269" s="9">
        <v>6</v>
      </c>
      <c r="CA269" s="9">
        <v>7</v>
      </c>
      <c r="CB269" s="9">
        <v>37</v>
      </c>
      <c r="CC269" s="9">
        <v>0</v>
      </c>
      <c r="CD269" s="9">
        <v>0</v>
      </c>
      <c r="CE269" s="9">
        <v>1</v>
      </c>
      <c r="CF269" s="9" t="s">
        <v>340</v>
      </c>
      <c r="CG269" s="9">
        <v>0</v>
      </c>
      <c r="CH269" s="9">
        <v>0</v>
      </c>
      <c r="CI269" s="9">
        <v>0</v>
      </c>
      <c r="CJ269" s="72">
        <v>4590</v>
      </c>
      <c r="CK269" s="72">
        <v>100</v>
      </c>
      <c r="CL269" s="79" t="s">
        <v>750</v>
      </c>
      <c r="CM269" s="22" t="s">
        <v>1586</v>
      </c>
      <c r="CN269" s="9"/>
      <c r="CO269" s="9"/>
      <c r="CP269" s="81"/>
      <c r="CQ269" s="74" t="s">
        <v>340</v>
      </c>
      <c r="CR269" s="25"/>
      <c r="CS269" s="25"/>
      <c r="CT269" s="71"/>
      <c r="CU269" s="9" t="s">
        <v>348</v>
      </c>
      <c r="CV269" s="9">
        <v>1</v>
      </c>
      <c r="CW269" s="9">
        <v>4</v>
      </c>
      <c r="CX269" s="72" t="s">
        <v>750</v>
      </c>
      <c r="CY269" s="26" t="s">
        <v>843</v>
      </c>
      <c r="CZ269" s="71"/>
      <c r="DA269" s="71"/>
      <c r="DB269" s="76"/>
      <c r="DC269" s="9"/>
      <c r="DD269" s="9" t="s">
        <v>340</v>
      </c>
      <c r="DE269" s="6"/>
      <c r="DF269" s="5"/>
      <c r="DG269" s="5"/>
      <c r="DH269" s="5"/>
      <c r="DI269" s="5" t="s">
        <v>340</v>
      </c>
      <c r="DJ269" s="5"/>
      <c r="DK269" s="5"/>
      <c r="DL269" s="5"/>
      <c r="DM269" s="5"/>
      <c r="DN269" s="5"/>
      <c r="DO269" s="5"/>
      <c r="DP269" s="5"/>
      <c r="DQ269" s="5"/>
      <c r="DR269" s="5">
        <v>277.2</v>
      </c>
      <c r="DS269" s="5"/>
      <c r="DT269" s="5">
        <v>277.2</v>
      </c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>
        <v>277.2</v>
      </c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77">
        <v>277.2</v>
      </c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</row>
    <row r="270" spans="1:252" ht="12.75">
      <c r="A270" s="23" t="s">
        <v>471</v>
      </c>
      <c r="B270" s="9" t="s">
        <v>363</v>
      </c>
      <c r="C270" s="9" t="s">
        <v>1772</v>
      </c>
      <c r="D270" s="9" t="s">
        <v>1773</v>
      </c>
      <c r="E270" s="63" t="s">
        <v>1009</v>
      </c>
      <c r="F270" s="63" t="s">
        <v>1009</v>
      </c>
      <c r="G270" s="64">
        <v>451740</v>
      </c>
      <c r="H270" s="64">
        <v>731652</v>
      </c>
      <c r="I270" s="65" t="s">
        <v>348</v>
      </c>
      <c r="J270" s="65"/>
      <c r="K270" s="65"/>
      <c r="L270" s="60">
        <v>2004</v>
      </c>
      <c r="M270" s="9" t="s">
        <v>348</v>
      </c>
      <c r="N270" s="66"/>
      <c r="O270" s="40">
        <v>8912</v>
      </c>
      <c r="P270" s="40">
        <v>29569</v>
      </c>
      <c r="Q270" s="67" t="s">
        <v>340</v>
      </c>
      <c r="R270" s="67"/>
      <c r="S270" s="67"/>
      <c r="T270" s="9"/>
      <c r="U270" s="9"/>
      <c r="V270" s="68"/>
      <c r="W270" s="65"/>
      <c r="X270" s="65"/>
      <c r="Y270" s="65"/>
      <c r="Z270" s="68" t="s">
        <v>340</v>
      </c>
      <c r="AA270" s="69">
        <v>5</v>
      </c>
      <c r="AB270" s="69">
        <v>44.92626404494382</v>
      </c>
      <c r="AC270" s="9">
        <v>2</v>
      </c>
      <c r="AD270" s="69">
        <v>97.23490168539325</v>
      </c>
      <c r="AE270" s="24">
        <v>1</v>
      </c>
      <c r="AF270" s="25"/>
      <c r="AG270" s="25"/>
      <c r="AH270" s="25"/>
      <c r="AI270" s="20"/>
      <c r="AJ270" s="20"/>
      <c r="AK270" s="20"/>
      <c r="AL270" s="20" t="s">
        <v>1502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 t="s">
        <v>340</v>
      </c>
      <c r="AS270" s="9" t="s">
        <v>340</v>
      </c>
      <c r="AT270" s="9">
        <v>0</v>
      </c>
      <c r="AU270" s="9" t="s">
        <v>340</v>
      </c>
      <c r="AV270" s="9" t="s">
        <v>340</v>
      </c>
      <c r="AW270" s="9" t="s">
        <v>340</v>
      </c>
      <c r="AX270" s="9" t="s">
        <v>340</v>
      </c>
      <c r="AY270" s="70">
        <v>0.6934691011235955</v>
      </c>
      <c r="AZ270" s="70">
        <v>2.071629213483146</v>
      </c>
      <c r="BA270" s="70">
        <v>0</v>
      </c>
      <c r="BB270" s="70">
        <v>11.095505617977528</v>
      </c>
      <c r="BC270" s="70">
        <v>44.92626404494382</v>
      </c>
      <c r="BD270" s="70">
        <v>0.20189606741573035</v>
      </c>
      <c r="BE270" s="70">
        <v>41.01123595505618</v>
      </c>
      <c r="BF270" s="71" t="s">
        <v>340</v>
      </c>
      <c r="BG270" s="71"/>
      <c r="BH270" s="71"/>
      <c r="BI270" s="71"/>
      <c r="BJ270" s="71"/>
      <c r="BK270" s="71"/>
      <c r="BL270" s="9"/>
      <c r="BM270" s="9" t="s">
        <v>340</v>
      </c>
      <c r="BN270" s="3" t="s">
        <v>1337</v>
      </c>
      <c r="BO270" s="20" t="s">
        <v>1501</v>
      </c>
      <c r="BP270" s="9"/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9"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 t="s">
        <v>340</v>
      </c>
      <c r="CD270" s="9" t="s">
        <v>340</v>
      </c>
      <c r="CE270" s="9">
        <v>3</v>
      </c>
      <c r="CF270" s="9" t="s">
        <v>340</v>
      </c>
      <c r="CG270" s="9">
        <v>0</v>
      </c>
      <c r="CH270" s="9">
        <v>0</v>
      </c>
      <c r="CI270" s="9">
        <v>0</v>
      </c>
      <c r="CJ270" s="72">
        <v>2670</v>
      </c>
      <c r="CK270" s="72">
        <v>100</v>
      </c>
      <c r="CL270" s="24" t="s">
        <v>807</v>
      </c>
      <c r="CM270" s="21" t="s">
        <v>1774</v>
      </c>
      <c r="CN270" s="9" t="s">
        <v>340</v>
      </c>
      <c r="CO270" s="9"/>
      <c r="CP270" s="73"/>
      <c r="CQ270" s="74" t="s">
        <v>340</v>
      </c>
      <c r="CR270" s="25"/>
      <c r="CS270" s="25"/>
      <c r="CT270" s="71"/>
      <c r="CU270" s="9" t="s">
        <v>1545</v>
      </c>
      <c r="CV270" s="9">
        <v>3</v>
      </c>
      <c r="CW270" s="9">
        <v>3</v>
      </c>
      <c r="CX270" s="75" t="s">
        <v>807</v>
      </c>
      <c r="CY270" s="26" t="s">
        <v>1366</v>
      </c>
      <c r="CZ270" s="71"/>
      <c r="DA270" s="71"/>
      <c r="DB270" s="76"/>
      <c r="DC270" s="9"/>
      <c r="DD270" s="9"/>
      <c r="DE270" s="6">
        <v>2004</v>
      </c>
      <c r="DF270" s="5">
        <v>50</v>
      </c>
      <c r="DG270" s="5"/>
      <c r="DH270" s="5">
        <v>50</v>
      </c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>
        <v>50</v>
      </c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77">
        <v>5</v>
      </c>
      <c r="FE270" s="26"/>
      <c r="FF270" s="26"/>
      <c r="FG270" s="26"/>
      <c r="FH270" s="26"/>
      <c r="FI270" s="26"/>
      <c r="FJ270" s="26"/>
      <c r="FK270" s="26"/>
      <c r="FL270" s="26"/>
      <c r="FM270" s="26"/>
      <c r="FN270" s="26"/>
      <c r="FO270" s="26"/>
      <c r="FP270" s="26"/>
      <c r="FQ270" s="26"/>
      <c r="FR270" s="26"/>
      <c r="FS270" s="26"/>
      <c r="FT270" s="26"/>
      <c r="FU270" s="26"/>
      <c r="FV270" s="26"/>
      <c r="FW270" s="26"/>
      <c r="FX270" s="26"/>
      <c r="FY270" s="26"/>
      <c r="FZ270" s="26"/>
      <c r="GA270" s="26"/>
      <c r="GB270" s="26"/>
      <c r="GC270" s="26"/>
      <c r="GD270" s="26"/>
      <c r="GE270" s="26"/>
      <c r="GF270" s="26"/>
      <c r="GG270" s="26"/>
      <c r="GH270" s="26"/>
      <c r="GI270" s="26"/>
      <c r="GJ270" s="26"/>
      <c r="GK270" s="26"/>
      <c r="GL270" s="26"/>
      <c r="GM270" s="26"/>
      <c r="GN270" s="26"/>
      <c r="GO270" s="26"/>
      <c r="GP270" s="26"/>
      <c r="GQ270" s="26"/>
      <c r="GR270" s="26"/>
      <c r="GS270" s="26"/>
      <c r="GT270" s="26"/>
      <c r="GU270" s="26"/>
      <c r="GV270" s="26"/>
      <c r="GW270" s="26"/>
      <c r="GX270" s="26"/>
      <c r="GY270" s="26"/>
      <c r="GZ270" s="26"/>
      <c r="HA270" s="26"/>
      <c r="HB270" s="26"/>
      <c r="HC270" s="26"/>
      <c r="HD270" s="26"/>
      <c r="HE270" s="26"/>
      <c r="HF270" s="26"/>
      <c r="HG270" s="26"/>
      <c r="HH270" s="26"/>
      <c r="HI270" s="26"/>
      <c r="HJ270" s="26"/>
      <c r="HK270" s="26"/>
      <c r="HL270" s="26"/>
      <c r="HM270" s="26"/>
      <c r="HN270" s="26"/>
      <c r="HO270" s="26"/>
      <c r="HP270" s="26"/>
      <c r="HQ270" s="26"/>
      <c r="HR270" s="26"/>
      <c r="HS270" s="26"/>
      <c r="HT270" s="26"/>
      <c r="HU270" s="26"/>
      <c r="HV270" s="26"/>
      <c r="HW270" s="26"/>
      <c r="HX270" s="26"/>
      <c r="HY270" s="26"/>
      <c r="HZ270" s="26"/>
      <c r="IA270" s="26"/>
      <c r="IB270" s="26"/>
      <c r="IC270" s="26"/>
      <c r="ID270" s="26"/>
      <c r="IE270" s="26"/>
      <c r="IF270" s="26"/>
      <c r="IG270" s="26"/>
      <c r="IH270" s="26"/>
      <c r="II270" s="26"/>
      <c r="IJ270" s="26"/>
      <c r="IK270" s="26"/>
      <c r="IL270" s="26"/>
      <c r="IM270" s="26"/>
      <c r="IN270" s="26"/>
      <c r="IO270" s="26"/>
      <c r="IP270" s="26"/>
      <c r="IQ270" s="26"/>
      <c r="IR270" s="26"/>
    </row>
    <row r="271" spans="1:252" ht="12.75">
      <c r="A271" s="23" t="s">
        <v>524</v>
      </c>
      <c r="B271" s="9" t="s">
        <v>363</v>
      </c>
      <c r="C271" s="9" t="s">
        <v>175</v>
      </c>
      <c r="D271" s="9" t="s">
        <v>176</v>
      </c>
      <c r="E271" s="63" t="s">
        <v>2020</v>
      </c>
      <c r="F271" s="63" t="s">
        <v>1054</v>
      </c>
      <c r="G271" s="64">
        <v>584004</v>
      </c>
      <c r="H271" s="64">
        <v>695721</v>
      </c>
      <c r="I271" s="65" t="s">
        <v>497</v>
      </c>
      <c r="J271" s="65"/>
      <c r="K271" s="65"/>
      <c r="L271" s="6"/>
      <c r="M271" s="9" t="s">
        <v>344</v>
      </c>
      <c r="N271" s="66"/>
      <c r="O271" s="40"/>
      <c r="P271" s="40">
        <f>562+520</f>
        <v>1082</v>
      </c>
      <c r="Q271" s="67"/>
      <c r="R271" s="67"/>
      <c r="S271" s="67"/>
      <c r="T271" s="65" t="s">
        <v>340</v>
      </c>
      <c r="U271" s="65"/>
      <c r="V271" s="68"/>
      <c r="W271" s="65"/>
      <c r="X271" s="65"/>
      <c r="Y271" s="65"/>
      <c r="Z271" s="68" t="s">
        <v>340</v>
      </c>
      <c r="AA271" s="69">
        <v>1</v>
      </c>
      <c r="AB271" s="69">
        <v>93.07692307692308</v>
      </c>
      <c r="AC271" s="9">
        <v>1</v>
      </c>
      <c r="AD271" s="69">
        <v>0.9615384615384617</v>
      </c>
      <c r="AE271" s="79"/>
      <c r="AF271" s="79"/>
      <c r="AG271" s="79"/>
      <c r="AH271" s="79"/>
      <c r="AI271" s="20"/>
      <c r="AJ271" s="20"/>
      <c r="AK271" s="20"/>
      <c r="AL271" s="20"/>
      <c r="AM271" s="9" t="s">
        <v>340</v>
      </c>
      <c r="AN271" s="9">
        <v>0</v>
      </c>
      <c r="AO271" s="9" t="s">
        <v>340</v>
      </c>
      <c r="AP271" s="9">
        <v>0</v>
      </c>
      <c r="AQ271" s="9">
        <v>0</v>
      </c>
      <c r="AR271" s="80" t="s">
        <v>340</v>
      </c>
      <c r="AS271" s="80" t="s">
        <v>340</v>
      </c>
      <c r="AT271" s="80">
        <v>0</v>
      </c>
      <c r="AU271" s="80" t="s">
        <v>340</v>
      </c>
      <c r="AV271" s="80">
        <v>0</v>
      </c>
      <c r="AW271" s="80" t="s">
        <v>340</v>
      </c>
      <c r="AX271" s="80" t="s">
        <v>340</v>
      </c>
      <c r="AY271" s="70">
        <v>93.07692307692308</v>
      </c>
      <c r="AZ271" s="70">
        <v>5.961538461538462</v>
      </c>
      <c r="BA271" s="70">
        <v>0</v>
      </c>
      <c r="BB271" s="70">
        <v>0.19230769230769232</v>
      </c>
      <c r="BC271" s="70">
        <v>0</v>
      </c>
      <c r="BD271" s="70">
        <v>0.19230769230769232</v>
      </c>
      <c r="BE271" s="70">
        <v>0.576923076923077</v>
      </c>
      <c r="BF271" s="71" t="s">
        <v>340</v>
      </c>
      <c r="BG271" s="71" t="s">
        <v>340</v>
      </c>
      <c r="BH271" s="71" t="s">
        <v>340</v>
      </c>
      <c r="BI271" s="71" t="s">
        <v>340</v>
      </c>
      <c r="BJ271" s="71"/>
      <c r="BK271" s="71" t="s">
        <v>340</v>
      </c>
      <c r="BL271" s="9">
        <v>4</v>
      </c>
      <c r="BM271" s="9"/>
      <c r="BN271" s="3" t="s">
        <v>1342</v>
      </c>
      <c r="BO271" s="20" t="s">
        <v>1501</v>
      </c>
      <c r="BP271" s="9" t="s">
        <v>340</v>
      </c>
      <c r="BQ271" s="9" t="s">
        <v>1633</v>
      </c>
      <c r="BR271" s="9">
        <v>4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 t="s">
        <v>708</v>
      </c>
      <c r="BY271" s="9">
        <v>8</v>
      </c>
      <c r="BZ271" s="9">
        <v>2</v>
      </c>
      <c r="CA271" s="9">
        <v>5</v>
      </c>
      <c r="CB271" s="9">
        <v>40</v>
      </c>
      <c r="CC271" s="9">
        <v>0</v>
      </c>
      <c r="CD271" s="9">
        <v>0</v>
      </c>
      <c r="CE271" s="9">
        <v>1</v>
      </c>
      <c r="CF271" s="9">
        <v>0</v>
      </c>
      <c r="CG271" s="9" t="s">
        <v>340</v>
      </c>
      <c r="CH271" s="9">
        <v>0</v>
      </c>
      <c r="CI271" s="9">
        <v>0</v>
      </c>
      <c r="CJ271" s="72">
        <v>3519</v>
      </c>
      <c r="CK271" s="72">
        <v>100</v>
      </c>
      <c r="CL271" s="24" t="s">
        <v>728</v>
      </c>
      <c r="CM271" s="22" t="s">
        <v>1685</v>
      </c>
      <c r="CN271" s="9"/>
      <c r="CO271" s="9"/>
      <c r="CP271" s="81"/>
      <c r="CQ271" s="74" t="s">
        <v>340</v>
      </c>
      <c r="CR271" s="25"/>
      <c r="CS271" s="25"/>
      <c r="CT271" s="71"/>
      <c r="CU271" s="9" t="s">
        <v>348</v>
      </c>
      <c r="CV271" s="9">
        <v>1</v>
      </c>
      <c r="CW271" s="9">
        <v>4</v>
      </c>
      <c r="CX271" s="72" t="s">
        <v>728</v>
      </c>
      <c r="CY271" s="2" t="s">
        <v>1366</v>
      </c>
      <c r="CZ271" s="71"/>
      <c r="DA271" s="71"/>
      <c r="DB271" s="76"/>
      <c r="DC271" s="9"/>
      <c r="DD271" s="9" t="s">
        <v>340</v>
      </c>
      <c r="DE271" s="6"/>
      <c r="DF271" s="5"/>
      <c r="DG271" s="5"/>
      <c r="DH271" s="5"/>
      <c r="DI271" s="5" t="s">
        <v>340</v>
      </c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77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</row>
    <row r="272" spans="1:252" ht="25.5">
      <c r="A272" s="23" t="s">
        <v>522</v>
      </c>
      <c r="B272" s="9" t="s">
        <v>363</v>
      </c>
      <c r="C272" s="9" t="s">
        <v>250</v>
      </c>
      <c r="D272" s="9" t="s">
        <v>251</v>
      </c>
      <c r="E272" s="63" t="s">
        <v>252</v>
      </c>
      <c r="F272" s="63" t="s">
        <v>1098</v>
      </c>
      <c r="G272" s="64">
        <v>504028</v>
      </c>
      <c r="H272" s="64">
        <v>592301</v>
      </c>
      <c r="I272" s="65" t="s">
        <v>497</v>
      </c>
      <c r="J272" s="65"/>
      <c r="K272" s="65"/>
      <c r="L272" s="6"/>
      <c r="M272" s="9" t="s">
        <v>344</v>
      </c>
      <c r="N272" s="66"/>
      <c r="O272" s="40"/>
      <c r="P272" s="40"/>
      <c r="Q272" s="67"/>
      <c r="R272" s="67"/>
      <c r="S272" s="67"/>
      <c r="T272" s="65" t="s">
        <v>340</v>
      </c>
      <c r="U272" s="65"/>
      <c r="V272" s="68"/>
      <c r="W272" s="65"/>
      <c r="X272" s="65"/>
      <c r="Y272" s="65"/>
      <c r="Z272" s="68" t="s">
        <v>340</v>
      </c>
      <c r="AA272" s="69"/>
      <c r="AB272" s="69"/>
      <c r="AC272" s="9">
        <v>0</v>
      </c>
      <c r="AD272" s="69"/>
      <c r="AE272" s="79"/>
      <c r="AF272" s="79"/>
      <c r="AG272" s="79"/>
      <c r="AH272" s="79"/>
      <c r="AI272" s="20"/>
      <c r="AJ272" s="20"/>
      <c r="AK272" s="20"/>
      <c r="AL272" s="20"/>
      <c r="AM272" s="9" t="s">
        <v>340</v>
      </c>
      <c r="AN272" s="9">
        <v>0</v>
      </c>
      <c r="AO272" s="9" t="s">
        <v>340</v>
      </c>
      <c r="AP272" s="9">
        <v>0</v>
      </c>
      <c r="AQ272" s="9">
        <v>0</v>
      </c>
      <c r="AR272" s="80">
        <v>0</v>
      </c>
      <c r="AS272" s="80">
        <v>0</v>
      </c>
      <c r="AT272" s="80">
        <v>0</v>
      </c>
      <c r="AU272" s="80">
        <v>0</v>
      </c>
      <c r="AV272" s="80">
        <v>0</v>
      </c>
      <c r="AW272" s="80">
        <v>0</v>
      </c>
      <c r="AX272" s="80">
        <v>0</v>
      </c>
      <c r="AY272" s="70">
        <v>0</v>
      </c>
      <c r="AZ272" s="70">
        <v>0</v>
      </c>
      <c r="BA272" s="70">
        <v>0</v>
      </c>
      <c r="BB272" s="70">
        <v>0</v>
      </c>
      <c r="BC272" s="70">
        <v>0</v>
      </c>
      <c r="BD272" s="70">
        <v>0</v>
      </c>
      <c r="BE272" s="70">
        <v>0</v>
      </c>
      <c r="BF272" s="71"/>
      <c r="BG272" s="71"/>
      <c r="BH272" s="71"/>
      <c r="BI272" s="71"/>
      <c r="BJ272" s="71"/>
      <c r="BK272" s="71"/>
      <c r="BL272" s="9">
        <v>6</v>
      </c>
      <c r="BM272" s="9"/>
      <c r="BO272" s="20"/>
      <c r="BP272" s="9"/>
      <c r="BQ272" s="9">
        <v>6</v>
      </c>
      <c r="BR272" s="9">
        <v>6</v>
      </c>
      <c r="BS272" s="9">
        <v>0</v>
      </c>
      <c r="BT272" s="9">
        <v>0</v>
      </c>
      <c r="BU272" s="9">
        <v>1</v>
      </c>
      <c r="BV272" s="9">
        <v>0</v>
      </c>
      <c r="BW272" s="9">
        <v>3</v>
      </c>
      <c r="BX272" s="9">
        <v>3</v>
      </c>
      <c r="BY272" s="9" t="s">
        <v>1807</v>
      </c>
      <c r="BZ272" s="9">
        <v>6</v>
      </c>
      <c r="CA272" s="9">
        <v>9</v>
      </c>
      <c r="CB272" s="9">
        <v>34</v>
      </c>
      <c r="CC272" s="9">
        <v>0</v>
      </c>
      <c r="CD272" s="9">
        <v>0</v>
      </c>
      <c r="CE272" s="9">
        <v>1</v>
      </c>
      <c r="CF272" s="9">
        <v>0</v>
      </c>
      <c r="CG272" s="9" t="s">
        <v>340</v>
      </c>
      <c r="CH272" s="9">
        <v>0</v>
      </c>
      <c r="CI272" s="9">
        <v>0</v>
      </c>
      <c r="CJ272" s="72">
        <v>1640</v>
      </c>
      <c r="CK272" s="72">
        <v>85</v>
      </c>
      <c r="CL272" s="24" t="s">
        <v>785</v>
      </c>
      <c r="CM272" s="22" t="s">
        <v>113</v>
      </c>
      <c r="CN272" s="9"/>
      <c r="CO272" s="9"/>
      <c r="CP272" s="81"/>
      <c r="CQ272" s="74" t="s">
        <v>340</v>
      </c>
      <c r="CR272" s="25"/>
      <c r="CS272" s="25"/>
      <c r="CT272" s="71"/>
      <c r="CU272" s="9" t="s">
        <v>348</v>
      </c>
      <c r="CV272" s="9">
        <v>1</v>
      </c>
      <c r="CW272" s="9">
        <v>4</v>
      </c>
      <c r="CX272" s="72" t="s">
        <v>785</v>
      </c>
      <c r="CY272" s="2"/>
      <c r="CZ272" s="71"/>
      <c r="DA272" s="71"/>
      <c r="DB272" s="76"/>
      <c r="DC272" s="9"/>
      <c r="DD272" s="9"/>
      <c r="DE272" s="6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>
        <v>160</v>
      </c>
      <c r="DR272" s="5"/>
      <c r="DS272" s="5"/>
      <c r="DT272" s="5">
        <v>160</v>
      </c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>
        <v>160</v>
      </c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77">
        <v>16</v>
      </c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</row>
    <row r="273" spans="1:252" ht="25.5">
      <c r="A273" s="23" t="s">
        <v>468</v>
      </c>
      <c r="B273" s="9" t="s">
        <v>363</v>
      </c>
      <c r="C273" s="9" t="s">
        <v>1764</v>
      </c>
      <c r="D273" s="9" t="s">
        <v>1765</v>
      </c>
      <c r="E273" s="63" t="s">
        <v>1766</v>
      </c>
      <c r="F273" s="63" t="s">
        <v>1011</v>
      </c>
      <c r="G273" s="64">
        <v>462110</v>
      </c>
      <c r="H273" s="64">
        <v>724046</v>
      </c>
      <c r="I273" s="65" t="s">
        <v>348</v>
      </c>
      <c r="J273" s="65"/>
      <c r="K273" s="65"/>
      <c r="L273" s="60">
        <v>1995</v>
      </c>
      <c r="M273" s="9" t="s">
        <v>348</v>
      </c>
      <c r="N273" s="66"/>
      <c r="O273" s="40">
        <v>8167</v>
      </c>
      <c r="P273" s="40">
        <v>9283</v>
      </c>
      <c r="Q273" s="67" t="s">
        <v>340</v>
      </c>
      <c r="R273" s="67"/>
      <c r="S273" s="67"/>
      <c r="T273" s="9"/>
      <c r="U273" s="9"/>
      <c r="V273" s="68"/>
      <c r="W273" s="65"/>
      <c r="X273" s="65"/>
      <c r="Y273" s="65"/>
      <c r="Z273" s="68" t="s">
        <v>340</v>
      </c>
      <c r="AA273" s="69">
        <v>2</v>
      </c>
      <c r="AB273" s="69">
        <v>46.272535325645606</v>
      </c>
      <c r="AC273" s="9">
        <v>3</v>
      </c>
      <c r="AD273" s="69">
        <v>47.42569433165503</v>
      </c>
      <c r="AE273" s="25">
        <v>1</v>
      </c>
      <c r="AF273" s="25"/>
      <c r="AG273" s="25" t="s">
        <v>340</v>
      </c>
      <c r="AH273" s="25"/>
      <c r="AI273" s="20"/>
      <c r="AJ273" s="20"/>
      <c r="AK273" s="20"/>
      <c r="AL273" s="20" t="s">
        <v>1501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 t="s">
        <v>340</v>
      </c>
      <c r="AS273" s="9" t="s">
        <v>340</v>
      </c>
      <c r="AT273" s="9">
        <v>0</v>
      </c>
      <c r="AU273" s="9" t="s">
        <v>340</v>
      </c>
      <c r="AV273" s="9" t="s">
        <v>340</v>
      </c>
      <c r="AW273" s="9" t="s">
        <v>340</v>
      </c>
      <c r="AX273" s="9" t="s">
        <v>340</v>
      </c>
      <c r="AY273" s="78">
        <v>6.301770342699367</v>
      </c>
      <c r="AZ273" s="78">
        <v>46.272535325645606</v>
      </c>
      <c r="BA273" s="78">
        <v>0</v>
      </c>
      <c r="BB273" s="78">
        <v>8.250771479616697</v>
      </c>
      <c r="BC273" s="78">
        <v>35.26067890206269</v>
      </c>
      <c r="BD273" s="78">
        <v>1.1206756537274647</v>
      </c>
      <c r="BE273" s="78">
        <v>2.793568296248173</v>
      </c>
      <c r="BF273" s="71" t="s">
        <v>340</v>
      </c>
      <c r="BG273" s="71" t="s">
        <v>340</v>
      </c>
      <c r="BH273" s="71" t="s">
        <v>340</v>
      </c>
      <c r="BI273" s="71" t="s">
        <v>340</v>
      </c>
      <c r="BJ273" s="71"/>
      <c r="BK273" s="71" t="s">
        <v>340</v>
      </c>
      <c r="BL273" s="9">
        <v>6</v>
      </c>
      <c r="BM273" s="9" t="s">
        <v>340</v>
      </c>
      <c r="BN273" s="3" t="s">
        <v>1289</v>
      </c>
      <c r="BO273" s="20" t="s">
        <v>1502</v>
      </c>
      <c r="BP273" s="9" t="s">
        <v>340</v>
      </c>
      <c r="BQ273" s="9">
        <v>9</v>
      </c>
      <c r="BR273" s="9">
        <v>6</v>
      </c>
      <c r="BS273" s="9">
        <v>3</v>
      </c>
      <c r="BT273" s="9">
        <v>3</v>
      </c>
      <c r="BU273" s="9">
        <v>0</v>
      </c>
      <c r="BV273" s="9">
        <v>3</v>
      </c>
      <c r="BW273" s="9">
        <v>0</v>
      </c>
      <c r="BX273" s="9">
        <v>9</v>
      </c>
      <c r="BY273" s="9">
        <v>9</v>
      </c>
      <c r="BZ273" s="9">
        <v>8</v>
      </c>
      <c r="CA273" s="9">
        <v>6</v>
      </c>
      <c r="CB273" s="9">
        <v>20</v>
      </c>
      <c r="CC273" s="9" t="s">
        <v>340</v>
      </c>
      <c r="CD273" s="9" t="s">
        <v>340</v>
      </c>
      <c r="CE273" s="9">
        <v>1</v>
      </c>
      <c r="CF273" s="9" t="s">
        <v>340</v>
      </c>
      <c r="CG273" s="9">
        <v>0</v>
      </c>
      <c r="CH273" s="9">
        <v>0</v>
      </c>
      <c r="CI273" s="9">
        <v>0</v>
      </c>
      <c r="CJ273" s="72">
        <v>6000</v>
      </c>
      <c r="CK273" s="72">
        <v>150</v>
      </c>
      <c r="CL273" s="79" t="s">
        <v>843</v>
      </c>
      <c r="CM273" s="22" t="s">
        <v>1574</v>
      </c>
      <c r="CN273" s="9"/>
      <c r="CO273" s="9" t="s">
        <v>340</v>
      </c>
      <c r="CP273" s="73"/>
      <c r="CQ273" s="74" t="s">
        <v>340</v>
      </c>
      <c r="CR273" s="25"/>
      <c r="CS273" s="25"/>
      <c r="CT273" s="71"/>
      <c r="CU273" s="9" t="s">
        <v>348</v>
      </c>
      <c r="CV273" s="9">
        <v>4</v>
      </c>
      <c r="CW273" s="9">
        <v>3</v>
      </c>
      <c r="CX273" s="75" t="s">
        <v>843</v>
      </c>
      <c r="CY273" s="26" t="s">
        <v>1365</v>
      </c>
      <c r="CZ273" s="71"/>
      <c r="DA273" s="71"/>
      <c r="DB273" s="76"/>
      <c r="DC273" s="9"/>
      <c r="DD273" s="9"/>
      <c r="DE273" s="6">
        <v>1995</v>
      </c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77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</row>
    <row r="274" spans="1:252" ht="12.75">
      <c r="A274" s="23" t="s">
        <v>514</v>
      </c>
      <c r="B274" s="9" t="s">
        <v>363</v>
      </c>
      <c r="C274" s="9" t="s">
        <v>179</v>
      </c>
      <c r="D274" s="9" t="s">
        <v>180</v>
      </c>
      <c r="E274" s="63" t="s">
        <v>181</v>
      </c>
      <c r="F274" s="63" t="s">
        <v>1054</v>
      </c>
      <c r="G274" s="64">
        <v>563210</v>
      </c>
      <c r="H274" s="64">
        <v>763106</v>
      </c>
      <c r="I274" s="65" t="s">
        <v>497</v>
      </c>
      <c r="J274" s="65"/>
      <c r="K274" s="65"/>
      <c r="L274" s="6"/>
      <c r="M274" s="9" t="s">
        <v>344</v>
      </c>
      <c r="N274" s="66"/>
      <c r="O274" s="40"/>
      <c r="P274" s="40"/>
      <c r="Q274" s="67"/>
      <c r="R274" s="67"/>
      <c r="S274" s="67"/>
      <c r="T274" s="9" t="s">
        <v>340</v>
      </c>
      <c r="U274" s="9"/>
      <c r="V274" s="68"/>
      <c r="W274" s="65"/>
      <c r="X274" s="65"/>
      <c r="Y274" s="65"/>
      <c r="Z274" s="68" t="s">
        <v>340</v>
      </c>
      <c r="AA274" s="69"/>
      <c r="AB274" s="69"/>
      <c r="AC274" s="9">
        <v>1</v>
      </c>
      <c r="AD274" s="69"/>
      <c r="AE274" s="24"/>
      <c r="AF274" s="25"/>
      <c r="AG274" s="25" t="s">
        <v>340</v>
      </c>
      <c r="AH274" s="25"/>
      <c r="AI274" s="20"/>
      <c r="AJ274" s="20"/>
      <c r="AK274" s="20"/>
      <c r="AL274" s="20"/>
      <c r="AM274" s="9" t="s">
        <v>340</v>
      </c>
      <c r="AN274" s="9">
        <v>0</v>
      </c>
      <c r="AO274" s="9" t="s">
        <v>340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70">
        <v>0</v>
      </c>
      <c r="AZ274" s="70">
        <v>0</v>
      </c>
      <c r="BA274" s="70">
        <v>0</v>
      </c>
      <c r="BB274" s="70">
        <v>0</v>
      </c>
      <c r="BC274" s="70">
        <v>0</v>
      </c>
      <c r="BD274" s="70">
        <v>0</v>
      </c>
      <c r="BE274" s="70">
        <v>0</v>
      </c>
      <c r="BF274" s="71"/>
      <c r="BG274" s="71"/>
      <c r="BH274" s="71"/>
      <c r="BI274" s="71"/>
      <c r="BJ274" s="71"/>
      <c r="BK274" s="71"/>
      <c r="BL274" s="9">
        <v>1</v>
      </c>
      <c r="BM274" s="9"/>
      <c r="BN274" s="3" t="s">
        <v>1348</v>
      </c>
      <c r="BO274" s="20" t="s">
        <v>1501</v>
      </c>
      <c r="BP274" s="9" t="s">
        <v>340</v>
      </c>
      <c r="BQ274" s="9" t="s">
        <v>1716</v>
      </c>
      <c r="BR274" s="9">
        <v>1</v>
      </c>
      <c r="BS274" s="9">
        <v>0</v>
      </c>
      <c r="BT274" s="9">
        <v>0</v>
      </c>
      <c r="BU274" s="9">
        <v>0</v>
      </c>
      <c r="BV274" s="9">
        <v>0</v>
      </c>
      <c r="BW274" s="9">
        <v>0</v>
      </c>
      <c r="BX274" s="9" t="s">
        <v>1633</v>
      </c>
      <c r="BY274" s="9" t="s">
        <v>1575</v>
      </c>
      <c r="BZ274" s="9">
        <v>8</v>
      </c>
      <c r="CA274" s="9">
        <v>12</v>
      </c>
      <c r="CB274" s="9">
        <v>27</v>
      </c>
      <c r="CC274" s="9">
        <v>0</v>
      </c>
      <c r="CD274" s="9">
        <v>0</v>
      </c>
      <c r="CE274" s="9">
        <v>1</v>
      </c>
      <c r="CF274" s="9">
        <v>0</v>
      </c>
      <c r="CG274" s="9" t="s">
        <v>340</v>
      </c>
      <c r="CH274" s="9">
        <v>0</v>
      </c>
      <c r="CI274" s="9">
        <v>0</v>
      </c>
      <c r="CJ274" s="72">
        <v>3500</v>
      </c>
      <c r="CK274" s="72">
        <v>100</v>
      </c>
      <c r="CL274" s="24" t="s">
        <v>728</v>
      </c>
      <c r="CM274" s="21" t="s">
        <v>1685</v>
      </c>
      <c r="CN274" s="9"/>
      <c r="CO274" s="9"/>
      <c r="CP274" s="73"/>
      <c r="CQ274" s="74" t="s">
        <v>340</v>
      </c>
      <c r="CR274" s="25"/>
      <c r="CS274" s="25"/>
      <c r="CT274" s="71"/>
      <c r="CU274" s="9" t="s">
        <v>348</v>
      </c>
      <c r="CV274" s="9">
        <v>1</v>
      </c>
      <c r="CW274" s="9">
        <v>4</v>
      </c>
      <c r="CX274" s="75" t="s">
        <v>728</v>
      </c>
      <c r="CY274" s="26"/>
      <c r="CZ274" s="71"/>
      <c r="DA274" s="71"/>
      <c r="DB274" s="76"/>
      <c r="DC274" s="9"/>
      <c r="DD274" s="9" t="s">
        <v>340</v>
      </c>
      <c r="DE274" s="6"/>
      <c r="DF274" s="5"/>
      <c r="DG274" s="5"/>
      <c r="DH274" s="5"/>
      <c r="DI274" s="5" t="s">
        <v>340</v>
      </c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77"/>
      <c r="FE274" s="26"/>
      <c r="FF274" s="26"/>
      <c r="FG274" s="26"/>
      <c r="FH274" s="26"/>
      <c r="FI274" s="26"/>
      <c r="FJ274" s="26"/>
      <c r="FK274" s="26"/>
      <c r="FL274" s="26"/>
      <c r="FM274" s="26"/>
      <c r="FN274" s="26"/>
      <c r="FO274" s="26"/>
      <c r="FP274" s="26"/>
      <c r="FQ274" s="26"/>
      <c r="FR274" s="26"/>
      <c r="FS274" s="26"/>
      <c r="FT274" s="26"/>
      <c r="FU274" s="26"/>
      <c r="FV274" s="26"/>
      <c r="FW274" s="26"/>
      <c r="FX274" s="26"/>
      <c r="FY274" s="26"/>
      <c r="FZ274" s="26"/>
      <c r="GA274" s="26"/>
      <c r="GB274" s="26"/>
      <c r="GC274" s="26"/>
      <c r="GD274" s="26"/>
      <c r="GE274" s="26"/>
      <c r="GF274" s="26"/>
      <c r="GG274" s="26"/>
      <c r="GH274" s="26"/>
      <c r="GI274" s="26"/>
      <c r="GJ274" s="26"/>
      <c r="GK274" s="26"/>
      <c r="GL274" s="26"/>
      <c r="GM274" s="26"/>
      <c r="GN274" s="26"/>
      <c r="GO274" s="26"/>
      <c r="GP274" s="26"/>
      <c r="GQ274" s="26"/>
      <c r="GR274" s="26"/>
      <c r="GS274" s="26"/>
      <c r="GT274" s="26"/>
      <c r="GU274" s="26"/>
      <c r="GV274" s="26"/>
      <c r="GW274" s="26"/>
      <c r="GX274" s="26"/>
      <c r="GY274" s="26"/>
      <c r="GZ274" s="26"/>
      <c r="HA274" s="26"/>
      <c r="HB274" s="26"/>
      <c r="HC274" s="26"/>
      <c r="HD274" s="26"/>
      <c r="HE274" s="26"/>
      <c r="HF274" s="26"/>
      <c r="HG274" s="26"/>
      <c r="HH274" s="26"/>
      <c r="HI274" s="26"/>
      <c r="HJ274" s="26"/>
      <c r="HK274" s="26"/>
      <c r="HL274" s="26"/>
      <c r="HM274" s="26"/>
      <c r="HN274" s="26"/>
      <c r="HO274" s="26"/>
      <c r="HP274" s="26"/>
      <c r="HQ274" s="26"/>
      <c r="HR274" s="26"/>
      <c r="HS274" s="26"/>
      <c r="HT274" s="26"/>
      <c r="HU274" s="26"/>
      <c r="HV274" s="26"/>
      <c r="HW274" s="26"/>
      <c r="HX274" s="26"/>
      <c r="HY274" s="26"/>
      <c r="HZ274" s="26"/>
      <c r="IA274" s="26"/>
      <c r="IB274" s="26"/>
      <c r="IC274" s="26"/>
      <c r="ID274" s="26"/>
      <c r="IE274" s="26"/>
      <c r="IF274" s="26"/>
      <c r="IG274" s="26"/>
      <c r="IH274" s="26"/>
      <c r="II274" s="26"/>
      <c r="IJ274" s="26"/>
      <c r="IK274" s="26"/>
      <c r="IL274" s="26"/>
      <c r="IM274" s="26"/>
      <c r="IN274" s="26"/>
      <c r="IO274" s="26"/>
      <c r="IP274" s="26"/>
      <c r="IQ274" s="26"/>
      <c r="IR274" s="26"/>
    </row>
    <row r="275" spans="1:252" ht="25.5">
      <c r="A275" s="23" t="s">
        <v>388</v>
      </c>
      <c r="B275" s="9" t="s">
        <v>363</v>
      </c>
      <c r="C275" s="9" t="s">
        <v>1631</v>
      </c>
      <c r="D275" s="9" t="s">
        <v>1632</v>
      </c>
      <c r="E275" s="63" t="s">
        <v>897</v>
      </c>
      <c r="F275" s="63" t="s">
        <v>897</v>
      </c>
      <c r="G275" s="64">
        <v>480312</v>
      </c>
      <c r="H275" s="64">
        <v>774658</v>
      </c>
      <c r="I275" s="65" t="s">
        <v>384</v>
      </c>
      <c r="J275" s="65"/>
      <c r="K275" s="65"/>
      <c r="L275" s="60">
        <v>1999</v>
      </c>
      <c r="M275" s="9" t="s">
        <v>348</v>
      </c>
      <c r="N275" s="66"/>
      <c r="O275" s="40">
        <v>2212</v>
      </c>
      <c r="P275" s="40">
        <v>13438</v>
      </c>
      <c r="Q275" s="67"/>
      <c r="R275" s="67"/>
      <c r="S275" s="67"/>
      <c r="T275" s="9" t="s">
        <v>340</v>
      </c>
      <c r="U275" s="9" t="s">
        <v>340</v>
      </c>
      <c r="V275" s="68" t="s">
        <v>340</v>
      </c>
      <c r="W275" s="65" t="s">
        <v>340</v>
      </c>
      <c r="X275" s="65" t="s">
        <v>340</v>
      </c>
      <c r="Y275" s="65" t="s">
        <v>340</v>
      </c>
      <c r="Z275" s="68"/>
      <c r="AA275" s="69">
        <v>1</v>
      </c>
      <c r="AB275" s="69">
        <v>65.76765155784558</v>
      </c>
      <c r="AC275" s="9">
        <v>3</v>
      </c>
      <c r="AD275" s="69">
        <v>28.894613960228643</v>
      </c>
      <c r="AE275" s="24"/>
      <c r="AF275" s="25"/>
      <c r="AG275" s="25" t="s">
        <v>340</v>
      </c>
      <c r="AH275" s="25" t="s">
        <v>340</v>
      </c>
      <c r="AI275" s="20"/>
      <c r="AJ275" s="20"/>
      <c r="AK275" s="20"/>
      <c r="AL275" s="20" t="s">
        <v>1502</v>
      </c>
      <c r="AM275" s="9" t="s">
        <v>340</v>
      </c>
      <c r="AN275" s="9" t="s">
        <v>340</v>
      </c>
      <c r="AO275" s="9" t="s">
        <v>340</v>
      </c>
      <c r="AP275" s="9">
        <v>0</v>
      </c>
      <c r="AQ275" s="9">
        <v>0</v>
      </c>
      <c r="AR275" s="9" t="s">
        <v>340</v>
      </c>
      <c r="AS275" s="9" t="s">
        <v>340</v>
      </c>
      <c r="AT275" s="9" t="s">
        <v>340</v>
      </c>
      <c r="AU275" s="9" t="s">
        <v>340</v>
      </c>
      <c r="AV275" s="9" t="s">
        <v>340</v>
      </c>
      <c r="AW275" s="9" t="s">
        <v>340</v>
      </c>
      <c r="AX275" s="9" t="s">
        <v>340</v>
      </c>
      <c r="AY275" s="70">
        <v>65.76765155784558</v>
      </c>
      <c r="AZ275" s="70">
        <v>5.3377344819257715</v>
      </c>
      <c r="BA275" s="70">
        <v>0.024152644714596248</v>
      </c>
      <c r="BB275" s="70">
        <v>8.719104741969245</v>
      </c>
      <c r="BC275" s="70">
        <v>15.272522341196362</v>
      </c>
      <c r="BD275" s="70">
        <v>4.532646324772563</v>
      </c>
      <c r="BE275" s="70">
        <v>0.3461879075758796</v>
      </c>
      <c r="BF275" s="71" t="s">
        <v>340</v>
      </c>
      <c r="BG275" s="71" t="s">
        <v>340</v>
      </c>
      <c r="BH275" s="71" t="s">
        <v>340</v>
      </c>
      <c r="BI275" s="71" t="s">
        <v>340</v>
      </c>
      <c r="BJ275" s="71"/>
      <c r="BK275" s="71" t="s">
        <v>340</v>
      </c>
      <c r="BL275" s="9">
        <v>1</v>
      </c>
      <c r="BM275" s="9" t="s">
        <v>340</v>
      </c>
      <c r="BN275" s="3" t="s">
        <v>1278</v>
      </c>
      <c r="BO275" s="20" t="s">
        <v>1502</v>
      </c>
      <c r="BP275" s="9"/>
      <c r="BQ275" s="9" t="s">
        <v>1633</v>
      </c>
      <c r="BR275" s="9">
        <v>1</v>
      </c>
      <c r="BS275" s="9">
        <v>3</v>
      </c>
      <c r="BT275" s="9">
        <v>0</v>
      </c>
      <c r="BU275" s="9">
        <v>1</v>
      </c>
      <c r="BV275" s="9">
        <v>0</v>
      </c>
      <c r="BW275" s="9">
        <v>0</v>
      </c>
      <c r="BX275" s="9" t="s">
        <v>1634</v>
      </c>
      <c r="BY275" s="9">
        <v>12</v>
      </c>
      <c r="BZ275" s="9">
        <v>6</v>
      </c>
      <c r="CA275" s="9">
        <v>6</v>
      </c>
      <c r="CB275" s="9">
        <v>22</v>
      </c>
      <c r="CC275" s="9" t="s">
        <v>340</v>
      </c>
      <c r="CD275" s="9" t="s">
        <v>340</v>
      </c>
      <c r="CE275" s="9">
        <v>1</v>
      </c>
      <c r="CF275" s="9" t="s">
        <v>340</v>
      </c>
      <c r="CG275" s="9">
        <v>0</v>
      </c>
      <c r="CH275" s="9">
        <v>0</v>
      </c>
      <c r="CI275" s="9">
        <v>0</v>
      </c>
      <c r="CJ275" s="72">
        <v>10000</v>
      </c>
      <c r="CK275" s="72">
        <v>200</v>
      </c>
      <c r="CL275" s="24" t="s">
        <v>844</v>
      </c>
      <c r="CM275" s="21" t="s">
        <v>1506</v>
      </c>
      <c r="CN275" s="9" t="s">
        <v>340</v>
      </c>
      <c r="CO275" s="9"/>
      <c r="CP275" s="73" t="s">
        <v>340</v>
      </c>
      <c r="CQ275" s="74" t="s">
        <v>340</v>
      </c>
      <c r="CR275" s="25"/>
      <c r="CS275" s="25"/>
      <c r="CT275" s="71"/>
      <c r="CU275" s="9" t="s">
        <v>348</v>
      </c>
      <c r="CV275" s="9">
        <v>1</v>
      </c>
      <c r="CW275" s="9">
        <v>3</v>
      </c>
      <c r="CX275" s="75" t="s">
        <v>844</v>
      </c>
      <c r="CY275" s="26" t="s">
        <v>1371</v>
      </c>
      <c r="CZ275" s="71" t="s">
        <v>340</v>
      </c>
      <c r="DA275" s="71" t="s">
        <v>340</v>
      </c>
      <c r="DB275" s="76">
        <v>10</v>
      </c>
      <c r="DC275" s="9" t="s">
        <v>340</v>
      </c>
      <c r="DD275" s="9" t="s">
        <v>340</v>
      </c>
      <c r="DE275" s="6">
        <v>1999</v>
      </c>
      <c r="DF275" s="5">
        <v>992.8</v>
      </c>
      <c r="DG275" s="5"/>
      <c r="DH275" s="5">
        <v>992.8</v>
      </c>
      <c r="DI275" s="5" t="s">
        <v>340</v>
      </c>
      <c r="DJ275" s="5"/>
      <c r="DK275" s="5"/>
      <c r="DL275" s="5"/>
      <c r="DM275" s="5"/>
      <c r="DN275" s="5">
        <v>597.6</v>
      </c>
      <c r="DO275" s="5">
        <v>78</v>
      </c>
      <c r="DP275" s="5">
        <v>1713.6</v>
      </c>
      <c r="DQ275" s="5"/>
      <c r="DR275" s="5">
        <v>4.6</v>
      </c>
      <c r="DS275" s="5">
        <v>173</v>
      </c>
      <c r="DT275" s="5">
        <v>2566.8</v>
      </c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>
        <v>3559.6</v>
      </c>
      <c r="EH275" s="5"/>
      <c r="EI275" s="5">
        <v>19.6</v>
      </c>
      <c r="EJ275" s="5"/>
      <c r="EK275" s="5"/>
      <c r="EL275" s="5"/>
      <c r="EM275" s="5"/>
      <c r="EN275" s="5"/>
      <c r="EO275" s="5"/>
      <c r="EP275" s="5"/>
      <c r="EQ275" s="5"/>
      <c r="ER275" s="5"/>
      <c r="ES275" s="5">
        <v>19.6</v>
      </c>
      <c r="ET275" s="5" t="s">
        <v>340</v>
      </c>
      <c r="EU275" s="5"/>
      <c r="EV275" s="5"/>
      <c r="EW275" s="5"/>
      <c r="EX275" s="5"/>
      <c r="EY275" s="5"/>
      <c r="EZ275" s="5"/>
      <c r="FA275" s="5"/>
      <c r="FB275" s="5"/>
      <c r="FC275" s="5"/>
      <c r="FD275" s="77">
        <v>3579.2</v>
      </c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</row>
    <row r="276" spans="1:252" ht="25.5">
      <c r="A276" s="23" t="s">
        <v>712</v>
      </c>
      <c r="B276" s="9" t="s">
        <v>363</v>
      </c>
      <c r="C276" s="9" t="s">
        <v>1827</v>
      </c>
      <c r="D276" s="9" t="s">
        <v>1828</v>
      </c>
      <c r="E276" s="63" t="s">
        <v>1829</v>
      </c>
      <c r="F276" s="63" t="s">
        <v>854</v>
      </c>
      <c r="G276" s="64">
        <v>512824</v>
      </c>
      <c r="H276" s="64">
        <v>784530</v>
      </c>
      <c r="I276" s="65" t="s">
        <v>711</v>
      </c>
      <c r="J276" s="65"/>
      <c r="K276" s="65"/>
      <c r="L276" s="6"/>
      <c r="M276" s="9" t="s">
        <v>344</v>
      </c>
      <c r="N276" s="66"/>
      <c r="O276" s="40">
        <v>1662</v>
      </c>
      <c r="P276" s="40">
        <v>2290</v>
      </c>
      <c r="Q276" s="67"/>
      <c r="R276" s="67"/>
      <c r="S276" s="67"/>
      <c r="T276" s="9" t="s">
        <v>340</v>
      </c>
      <c r="U276" s="9"/>
      <c r="V276" s="68"/>
      <c r="W276" s="65" t="s">
        <v>340</v>
      </c>
      <c r="X276" s="65" t="s">
        <v>340</v>
      </c>
      <c r="Y276" s="65" t="s">
        <v>340</v>
      </c>
      <c r="Z276" s="68"/>
      <c r="AA276" s="69">
        <v>1</v>
      </c>
      <c r="AB276" s="69">
        <v>89.63654223968565</v>
      </c>
      <c r="AC276" s="9">
        <v>1</v>
      </c>
      <c r="AD276" s="69">
        <v>1.5717092337917486</v>
      </c>
      <c r="AE276" s="79"/>
      <c r="AF276" s="79"/>
      <c r="AG276" s="79"/>
      <c r="AH276" s="79"/>
      <c r="AI276" s="20"/>
      <c r="AJ276" s="20"/>
      <c r="AK276" s="20"/>
      <c r="AL276" s="20"/>
      <c r="AM276" s="9" t="s">
        <v>340</v>
      </c>
      <c r="AN276" s="9">
        <v>0</v>
      </c>
      <c r="AO276" s="9" t="s">
        <v>340</v>
      </c>
      <c r="AP276" s="9">
        <v>0</v>
      </c>
      <c r="AQ276" s="9">
        <v>0</v>
      </c>
      <c r="AR276" s="80" t="s">
        <v>340</v>
      </c>
      <c r="AS276" s="80" t="s">
        <v>340</v>
      </c>
      <c r="AT276" s="80">
        <v>0</v>
      </c>
      <c r="AU276" s="80" t="s">
        <v>340</v>
      </c>
      <c r="AV276" s="80" t="s">
        <v>340</v>
      </c>
      <c r="AW276" s="80" t="s">
        <v>340</v>
      </c>
      <c r="AX276" s="80" t="s">
        <v>340</v>
      </c>
      <c r="AY276" s="70">
        <v>89.63654223968565</v>
      </c>
      <c r="AZ276" s="70">
        <v>8.791748526522593</v>
      </c>
      <c r="BA276" s="70">
        <v>0</v>
      </c>
      <c r="BB276" s="70">
        <v>0.5893909626719057</v>
      </c>
      <c r="BC276" s="70">
        <v>0.7367387033398821</v>
      </c>
      <c r="BD276" s="70">
        <v>0.19646365422396855</v>
      </c>
      <c r="BE276" s="70">
        <v>0.04911591355599214</v>
      </c>
      <c r="BF276" s="71" t="s">
        <v>340</v>
      </c>
      <c r="BG276" s="71" t="s">
        <v>340</v>
      </c>
      <c r="BH276" s="71"/>
      <c r="BI276" s="71" t="s">
        <v>340</v>
      </c>
      <c r="BJ276" s="71"/>
      <c r="BK276" s="71" t="s">
        <v>340</v>
      </c>
      <c r="BL276" s="9">
        <v>2</v>
      </c>
      <c r="BM276" s="9"/>
      <c r="BN276" s="3" t="s">
        <v>1351</v>
      </c>
      <c r="BO276" s="20" t="s">
        <v>1501</v>
      </c>
      <c r="BP276" s="9" t="s">
        <v>340</v>
      </c>
      <c r="BQ276" s="9" t="s">
        <v>1633</v>
      </c>
      <c r="BR276" s="9">
        <v>2</v>
      </c>
      <c r="BS276" s="9">
        <v>2</v>
      </c>
      <c r="BT276" s="9">
        <v>0</v>
      </c>
      <c r="BU276" s="9">
        <v>0</v>
      </c>
      <c r="BV276" s="9">
        <v>0</v>
      </c>
      <c r="BW276" s="9">
        <v>2</v>
      </c>
      <c r="BX276" s="9" t="s">
        <v>1518</v>
      </c>
      <c r="BY276" s="9">
        <v>5</v>
      </c>
      <c r="BZ276" s="9">
        <v>16</v>
      </c>
      <c r="CA276" s="9" t="s">
        <v>1575</v>
      </c>
      <c r="CB276" s="9">
        <v>19</v>
      </c>
      <c r="CC276" s="9">
        <v>0</v>
      </c>
      <c r="CD276" s="9">
        <v>0</v>
      </c>
      <c r="CE276" s="9">
        <v>1</v>
      </c>
      <c r="CF276" s="9">
        <v>0</v>
      </c>
      <c r="CG276" s="9" t="s">
        <v>340</v>
      </c>
      <c r="CH276" s="9">
        <v>0</v>
      </c>
      <c r="CI276" s="9">
        <v>0</v>
      </c>
      <c r="CJ276" s="72">
        <v>3511</v>
      </c>
      <c r="CK276" s="72">
        <v>100</v>
      </c>
      <c r="CL276" s="79" t="s">
        <v>847</v>
      </c>
      <c r="CM276" s="22" t="s">
        <v>1685</v>
      </c>
      <c r="CN276" s="9"/>
      <c r="CO276" s="9"/>
      <c r="CP276" s="81"/>
      <c r="CQ276" s="74" t="s">
        <v>340</v>
      </c>
      <c r="CR276" s="25"/>
      <c r="CS276" s="25"/>
      <c r="CT276" s="71"/>
      <c r="CU276" s="9" t="s">
        <v>348</v>
      </c>
      <c r="CV276" s="9">
        <v>1</v>
      </c>
      <c r="CW276" s="9">
        <v>3</v>
      </c>
      <c r="CX276" s="72" t="s">
        <v>847</v>
      </c>
      <c r="CY276" s="26" t="s">
        <v>793</v>
      </c>
      <c r="CZ276" s="71"/>
      <c r="DA276" s="71"/>
      <c r="DB276" s="76"/>
      <c r="DC276" s="9"/>
      <c r="DD276" s="9" t="s">
        <v>340</v>
      </c>
      <c r="DE276" s="6"/>
      <c r="DF276" s="5"/>
      <c r="DG276" s="5"/>
      <c r="DH276" s="5"/>
      <c r="DI276" s="5" t="s">
        <v>340</v>
      </c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77"/>
      <c r="FE276" s="26"/>
      <c r="FF276" s="26"/>
      <c r="FG276" s="26"/>
      <c r="FH276" s="26"/>
      <c r="FI276" s="26"/>
      <c r="FJ276" s="26"/>
      <c r="FK276" s="26"/>
      <c r="FL276" s="26"/>
      <c r="FM276" s="26"/>
      <c r="FN276" s="26"/>
      <c r="FO276" s="26"/>
      <c r="FP276" s="26"/>
      <c r="FQ276" s="26"/>
      <c r="FR276" s="26"/>
      <c r="FS276" s="26"/>
      <c r="FT276" s="26"/>
      <c r="FU276" s="26"/>
      <c r="FV276" s="26"/>
      <c r="FW276" s="26"/>
      <c r="FX276" s="26"/>
      <c r="FY276" s="26"/>
      <c r="FZ276" s="26"/>
      <c r="GA276" s="26"/>
      <c r="GB276" s="26"/>
      <c r="GC276" s="26"/>
      <c r="GD276" s="26"/>
      <c r="GE276" s="26"/>
      <c r="GF276" s="26"/>
      <c r="GG276" s="26"/>
      <c r="GH276" s="26"/>
      <c r="GI276" s="26"/>
      <c r="GJ276" s="26"/>
      <c r="GK276" s="26"/>
      <c r="GL276" s="26"/>
      <c r="GM276" s="26"/>
      <c r="GN276" s="26"/>
      <c r="GO276" s="26"/>
      <c r="GP276" s="26"/>
      <c r="GQ276" s="26"/>
      <c r="GR276" s="26"/>
      <c r="GS276" s="26"/>
      <c r="GT276" s="26"/>
      <c r="GU276" s="26"/>
      <c r="GV276" s="26"/>
      <c r="GW276" s="26"/>
      <c r="GX276" s="26"/>
      <c r="GY276" s="26"/>
      <c r="GZ276" s="26"/>
      <c r="HA276" s="26"/>
      <c r="HB276" s="26"/>
      <c r="HC276" s="26"/>
      <c r="HD276" s="26"/>
      <c r="HE276" s="26"/>
      <c r="HF276" s="26"/>
      <c r="HG276" s="26"/>
      <c r="HH276" s="26"/>
      <c r="HI276" s="26"/>
      <c r="HJ276" s="26"/>
      <c r="HK276" s="26"/>
      <c r="HL276" s="26"/>
      <c r="HM276" s="26"/>
      <c r="HN276" s="26"/>
      <c r="HO276" s="26"/>
      <c r="HP276" s="26"/>
      <c r="HQ276" s="26"/>
      <c r="HR276" s="26"/>
      <c r="HS276" s="26"/>
      <c r="HT276" s="26"/>
      <c r="HU276" s="26"/>
      <c r="HV276" s="26"/>
      <c r="HW276" s="26"/>
      <c r="HX276" s="26"/>
      <c r="HY276" s="26"/>
      <c r="HZ276" s="26"/>
      <c r="IA276" s="26"/>
      <c r="IB276" s="26"/>
      <c r="IC276" s="26"/>
      <c r="ID276" s="26"/>
      <c r="IE276" s="26"/>
      <c r="IF276" s="26"/>
      <c r="IG276" s="26"/>
      <c r="IH276" s="26"/>
      <c r="II276" s="26"/>
      <c r="IJ276" s="26"/>
      <c r="IK276" s="26"/>
      <c r="IL276" s="26"/>
      <c r="IM276" s="26"/>
      <c r="IN276" s="26"/>
      <c r="IO276" s="26"/>
      <c r="IP276" s="26"/>
      <c r="IQ276" s="26"/>
      <c r="IR276" s="26"/>
    </row>
    <row r="277" spans="1:252" ht="25.5" customHeight="1">
      <c r="A277" s="111" t="s">
        <v>710</v>
      </c>
      <c r="B277" s="112" t="s">
        <v>363</v>
      </c>
      <c r="C277" s="112" t="s">
        <v>1838</v>
      </c>
      <c r="D277" s="112" t="s">
        <v>1839</v>
      </c>
      <c r="E277" s="113" t="s">
        <v>1840</v>
      </c>
      <c r="F277" s="113" t="s">
        <v>854</v>
      </c>
      <c r="G277" s="114">
        <v>530038</v>
      </c>
      <c r="H277" s="114">
        <v>784952</v>
      </c>
      <c r="I277" s="115" t="s">
        <v>711</v>
      </c>
      <c r="J277" s="115"/>
      <c r="K277" s="115"/>
      <c r="L277" s="116"/>
      <c r="M277" s="112" t="s">
        <v>344</v>
      </c>
      <c r="N277" s="117"/>
      <c r="O277" s="118">
        <v>44</v>
      </c>
      <c r="P277" s="118">
        <v>1330</v>
      </c>
      <c r="Q277" s="119"/>
      <c r="R277" s="119"/>
      <c r="S277" s="119"/>
      <c r="T277" s="115" t="s">
        <v>340</v>
      </c>
      <c r="U277" s="115"/>
      <c r="V277" s="120"/>
      <c r="W277" s="115"/>
      <c r="X277" s="115"/>
      <c r="Y277" s="115"/>
      <c r="Z277" s="120" t="s">
        <v>340</v>
      </c>
      <c r="AA277" s="121">
        <v>1</v>
      </c>
      <c r="AB277" s="121">
        <v>91.19683481701286</v>
      </c>
      <c r="AC277" s="112">
        <v>1</v>
      </c>
      <c r="AD277" s="121">
        <v>3.1651829871414443</v>
      </c>
      <c r="AE277" s="122"/>
      <c r="AF277" s="122"/>
      <c r="AG277" s="122"/>
      <c r="AH277" s="122"/>
      <c r="AI277" s="123"/>
      <c r="AJ277" s="123"/>
      <c r="AK277" s="123" t="s">
        <v>1501</v>
      </c>
      <c r="AL277" s="123"/>
      <c r="AM277" s="112" t="s">
        <v>340</v>
      </c>
      <c r="AN277" s="112">
        <v>0</v>
      </c>
      <c r="AO277" s="112" t="s">
        <v>340</v>
      </c>
      <c r="AP277" s="112">
        <v>0</v>
      </c>
      <c r="AQ277" s="112">
        <v>0</v>
      </c>
      <c r="AR277" s="124" t="s">
        <v>340</v>
      </c>
      <c r="AS277" s="124" t="s">
        <v>340</v>
      </c>
      <c r="AT277" s="124">
        <v>0</v>
      </c>
      <c r="AU277" s="124" t="s">
        <v>340</v>
      </c>
      <c r="AV277" s="124" t="s">
        <v>340</v>
      </c>
      <c r="AW277" s="124" t="s">
        <v>340</v>
      </c>
      <c r="AX277" s="124">
        <v>0</v>
      </c>
      <c r="AY277" s="125">
        <v>91.19683481701286</v>
      </c>
      <c r="AZ277" s="125">
        <v>5.637982195845697</v>
      </c>
      <c r="BA277" s="125">
        <v>0</v>
      </c>
      <c r="BB277" s="125">
        <v>0.6923837784371909</v>
      </c>
      <c r="BC277" s="125">
        <v>2.3738872403560833</v>
      </c>
      <c r="BD277" s="125">
        <v>0.09891196834817012</v>
      </c>
      <c r="BE277" s="125">
        <v>0</v>
      </c>
      <c r="BF277" s="126" t="s">
        <v>340</v>
      </c>
      <c r="BG277" s="126" t="s">
        <v>340</v>
      </c>
      <c r="BH277" s="126"/>
      <c r="BI277" s="126" t="s">
        <v>340</v>
      </c>
      <c r="BJ277" s="126"/>
      <c r="BK277" s="126" t="s">
        <v>340</v>
      </c>
      <c r="BL277" s="112">
        <v>4</v>
      </c>
      <c r="BM277" s="112" t="s">
        <v>340</v>
      </c>
      <c r="BN277" s="127" t="s">
        <v>1355</v>
      </c>
      <c r="BO277" s="123" t="s">
        <v>1501</v>
      </c>
      <c r="BP277" s="112" t="s">
        <v>340</v>
      </c>
      <c r="BQ277" s="112" t="s">
        <v>1605</v>
      </c>
      <c r="BR277" s="112">
        <v>4</v>
      </c>
      <c r="BS277" s="112">
        <v>1</v>
      </c>
      <c r="BT277" s="112">
        <v>0</v>
      </c>
      <c r="BU277" s="112">
        <v>0</v>
      </c>
      <c r="BV277" s="112">
        <v>0</v>
      </c>
      <c r="BW277" s="112">
        <v>2</v>
      </c>
      <c r="BX277" s="112" t="s">
        <v>708</v>
      </c>
      <c r="BY277" s="112">
        <v>8</v>
      </c>
      <c r="BZ277" s="112">
        <v>9</v>
      </c>
      <c r="CA277" s="112">
        <v>22</v>
      </c>
      <c r="CB277" s="112">
        <v>15</v>
      </c>
      <c r="CC277" s="112">
        <v>0</v>
      </c>
      <c r="CD277" s="112" t="s">
        <v>340</v>
      </c>
      <c r="CE277" s="112">
        <v>1</v>
      </c>
      <c r="CF277" s="112">
        <v>0</v>
      </c>
      <c r="CG277" s="112" t="s">
        <v>340</v>
      </c>
      <c r="CH277" s="112">
        <v>0</v>
      </c>
      <c r="CI277" s="112">
        <v>0</v>
      </c>
      <c r="CJ277" s="128">
        <v>3510</v>
      </c>
      <c r="CK277" s="128">
        <v>100</v>
      </c>
      <c r="CL277" s="129" t="s">
        <v>765</v>
      </c>
      <c r="CM277" s="130" t="s">
        <v>1685</v>
      </c>
      <c r="CN277" s="112"/>
      <c r="CO277" s="112" t="s">
        <v>340</v>
      </c>
      <c r="CP277" s="131"/>
      <c r="CQ277" s="132" t="s">
        <v>340</v>
      </c>
      <c r="CR277" s="133"/>
      <c r="CS277" s="133"/>
      <c r="CT277" s="126"/>
      <c r="CU277" s="112" t="s">
        <v>348</v>
      </c>
      <c r="CV277" s="112">
        <v>1</v>
      </c>
      <c r="CW277" s="112">
        <v>3</v>
      </c>
      <c r="CX277" s="128" t="s">
        <v>765</v>
      </c>
      <c r="CY277" s="134" t="s">
        <v>793</v>
      </c>
      <c r="CZ277" s="126"/>
      <c r="DA277" s="126"/>
      <c r="DB277" s="135"/>
      <c r="DC277" s="112"/>
      <c r="DD277" s="112" t="s">
        <v>340</v>
      </c>
      <c r="DE277" s="136"/>
      <c r="DF277" s="137"/>
      <c r="DG277" s="137"/>
      <c r="DH277" s="137"/>
      <c r="DI277" s="137" t="s">
        <v>340</v>
      </c>
      <c r="DJ277" s="137"/>
      <c r="DK277" s="137"/>
      <c r="DL277" s="137"/>
      <c r="DM277" s="137"/>
      <c r="DN277" s="137"/>
      <c r="DO277" s="137"/>
      <c r="DP277" s="137"/>
      <c r="DQ277" s="137"/>
      <c r="DR277" s="137"/>
      <c r="DS277" s="137"/>
      <c r="DT277" s="137"/>
      <c r="DU277" s="137"/>
      <c r="DV277" s="137"/>
      <c r="DW277" s="137"/>
      <c r="DX277" s="137"/>
      <c r="DY277" s="137"/>
      <c r="DZ277" s="137"/>
      <c r="EA277" s="137"/>
      <c r="EB277" s="137"/>
      <c r="EC277" s="137"/>
      <c r="ED277" s="137"/>
      <c r="EE277" s="137"/>
      <c r="EF277" s="137"/>
      <c r="EG277" s="137"/>
      <c r="EH277" s="137"/>
      <c r="EI277" s="137"/>
      <c r="EJ277" s="137"/>
      <c r="EK277" s="137"/>
      <c r="EL277" s="137"/>
      <c r="EM277" s="137"/>
      <c r="EN277" s="137"/>
      <c r="EO277" s="137"/>
      <c r="EP277" s="137"/>
      <c r="EQ277" s="137"/>
      <c r="ER277" s="137"/>
      <c r="ES277" s="137"/>
      <c r="ET277" s="137"/>
      <c r="EU277" s="137"/>
      <c r="EV277" s="137"/>
      <c r="EW277" s="137"/>
      <c r="EX277" s="137"/>
      <c r="EY277" s="137"/>
      <c r="EZ277" s="137"/>
      <c r="FA277" s="137"/>
      <c r="FB277" s="137"/>
      <c r="FC277" s="137"/>
      <c r="FD277" s="138"/>
      <c r="FE277" s="26"/>
      <c r="FF277" s="26"/>
      <c r="FG277" s="26"/>
      <c r="FH277" s="26"/>
      <c r="FI277" s="26"/>
      <c r="FJ277" s="26"/>
      <c r="FK277" s="26"/>
      <c r="FL277" s="26"/>
      <c r="FM277" s="26"/>
      <c r="FN277" s="26"/>
      <c r="FO277" s="26"/>
      <c r="FP277" s="26"/>
      <c r="FQ277" s="26"/>
      <c r="FR277" s="26"/>
      <c r="FS277" s="26"/>
      <c r="FT277" s="26"/>
      <c r="FU277" s="26"/>
      <c r="FV277" s="26"/>
      <c r="FW277" s="26"/>
      <c r="FX277" s="26"/>
      <c r="FY277" s="26"/>
      <c r="FZ277" s="26"/>
      <c r="GA277" s="26"/>
      <c r="GB277" s="26"/>
      <c r="GC277" s="26"/>
      <c r="GD277" s="26"/>
      <c r="GE277" s="26"/>
      <c r="GF277" s="26"/>
      <c r="GG277" s="26"/>
      <c r="GH277" s="26"/>
      <c r="GI277" s="26"/>
      <c r="GJ277" s="26"/>
      <c r="GK277" s="26"/>
      <c r="GL277" s="26"/>
      <c r="GM277" s="26"/>
      <c r="GN277" s="26"/>
      <c r="GO277" s="26"/>
      <c r="GP277" s="26"/>
      <c r="GQ277" s="26"/>
      <c r="GR277" s="26"/>
      <c r="GS277" s="26"/>
      <c r="GT277" s="26"/>
      <c r="GU277" s="26"/>
      <c r="GV277" s="26"/>
      <c r="GW277" s="26"/>
      <c r="GX277" s="26"/>
      <c r="GY277" s="26"/>
      <c r="GZ277" s="26"/>
      <c r="HA277" s="26"/>
      <c r="HB277" s="26"/>
      <c r="HC277" s="26"/>
      <c r="HD277" s="26"/>
      <c r="HE277" s="26"/>
      <c r="HF277" s="26"/>
      <c r="HG277" s="26"/>
      <c r="HH277" s="26"/>
      <c r="HI277" s="26"/>
      <c r="HJ277" s="26"/>
      <c r="HK277" s="26"/>
      <c r="HL277" s="26"/>
      <c r="HM277" s="26"/>
      <c r="HN277" s="26"/>
      <c r="HO277" s="26"/>
      <c r="HP277" s="26"/>
      <c r="HQ277" s="26"/>
      <c r="HR277" s="26"/>
      <c r="HS277" s="26"/>
      <c r="HT277" s="26"/>
      <c r="HU277" s="26"/>
      <c r="HV277" s="26"/>
      <c r="HW277" s="26"/>
      <c r="HX277" s="26"/>
      <c r="HY277" s="26"/>
      <c r="HZ277" s="26"/>
      <c r="IA277" s="26"/>
      <c r="IB277" s="26"/>
      <c r="IC277" s="26"/>
      <c r="ID277" s="26"/>
      <c r="IE277" s="26"/>
      <c r="IF277" s="26"/>
      <c r="IG277" s="26"/>
      <c r="IH277" s="26"/>
      <c r="II277" s="26"/>
      <c r="IJ277" s="26"/>
      <c r="IK277" s="26"/>
      <c r="IL277" s="26"/>
      <c r="IM277" s="26"/>
      <c r="IN277" s="26"/>
      <c r="IO277" s="26"/>
      <c r="IP277" s="26"/>
      <c r="IQ277" s="26"/>
      <c r="IR277" s="26"/>
    </row>
    <row r="278" spans="1:252" ht="25.5" customHeight="1">
      <c r="A278" s="23" t="s">
        <v>700</v>
      </c>
      <c r="B278" s="9" t="s">
        <v>358</v>
      </c>
      <c r="C278" s="9" t="s">
        <v>1870</v>
      </c>
      <c r="D278" s="9" t="s">
        <v>1871</v>
      </c>
      <c r="E278" s="63" t="s">
        <v>1024</v>
      </c>
      <c r="F278" s="63" t="s">
        <v>1024</v>
      </c>
      <c r="G278" s="64">
        <v>473747</v>
      </c>
      <c r="H278" s="64">
        <v>654420</v>
      </c>
      <c r="I278" s="65" t="s">
        <v>497</v>
      </c>
      <c r="J278" s="65"/>
      <c r="K278" s="65"/>
      <c r="L278" s="60"/>
      <c r="M278" s="9" t="s">
        <v>348</v>
      </c>
      <c r="N278" s="66"/>
      <c r="O278" s="40">
        <v>410</v>
      </c>
      <c r="P278" s="40">
        <v>3226</v>
      </c>
      <c r="Q278" s="67"/>
      <c r="R278" s="67"/>
      <c r="S278" s="67"/>
      <c r="T278" s="9"/>
      <c r="U278" s="9"/>
      <c r="V278" s="68" t="s">
        <v>340</v>
      </c>
      <c r="W278" s="65"/>
      <c r="X278" s="65" t="s">
        <v>340</v>
      </c>
      <c r="Y278" s="65"/>
      <c r="Z278" s="68"/>
      <c r="AA278" s="69">
        <v>1</v>
      </c>
      <c r="AB278" s="69">
        <v>67.19116170070305</v>
      </c>
      <c r="AC278" s="9">
        <v>1</v>
      </c>
      <c r="AD278" s="69">
        <v>24.13793103448276</v>
      </c>
      <c r="AE278" s="25"/>
      <c r="AF278" s="25"/>
      <c r="AG278" s="25"/>
      <c r="AH278" s="25"/>
      <c r="AI278" s="20"/>
      <c r="AJ278" s="20"/>
      <c r="AK278" s="20" t="s">
        <v>1502</v>
      </c>
      <c r="AL278" s="20"/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80" t="s">
        <v>340</v>
      </c>
      <c r="AS278" s="80" t="s">
        <v>340</v>
      </c>
      <c r="AT278" s="80">
        <v>0</v>
      </c>
      <c r="AU278" s="80" t="s">
        <v>340</v>
      </c>
      <c r="AV278" s="80" t="s">
        <v>340</v>
      </c>
      <c r="AW278" s="80" t="s">
        <v>340</v>
      </c>
      <c r="AX278" s="80" t="s">
        <v>340</v>
      </c>
      <c r="AY278" s="70">
        <v>67.19116170070305</v>
      </c>
      <c r="AZ278" s="70">
        <v>8.670907264814195</v>
      </c>
      <c r="BA278" s="70">
        <v>0</v>
      </c>
      <c r="BB278" s="70">
        <v>6.662202879142953</v>
      </c>
      <c r="BC278" s="70">
        <v>10.143957147639773</v>
      </c>
      <c r="BD278" s="70">
        <v>6.22698359558085</v>
      </c>
      <c r="BE278" s="70">
        <v>1.1047874121191832</v>
      </c>
      <c r="BF278" s="71" t="s">
        <v>340</v>
      </c>
      <c r="BG278" s="71" t="s">
        <v>340</v>
      </c>
      <c r="BH278" s="71" t="s">
        <v>340</v>
      </c>
      <c r="BI278" s="71" t="s">
        <v>340</v>
      </c>
      <c r="BJ278" s="71"/>
      <c r="BK278" s="71" t="s">
        <v>340</v>
      </c>
      <c r="BL278" s="9">
        <v>2</v>
      </c>
      <c r="BM278" s="9" t="s">
        <v>340</v>
      </c>
      <c r="BN278" s="3" t="s">
        <v>1159</v>
      </c>
      <c r="BO278" s="20" t="s">
        <v>1502</v>
      </c>
      <c r="BP278" s="9"/>
      <c r="BQ278" s="9">
        <v>3</v>
      </c>
      <c r="BR278" s="9">
        <v>2</v>
      </c>
      <c r="BS278" s="9">
        <v>1</v>
      </c>
      <c r="BT278" s="9">
        <v>0</v>
      </c>
      <c r="BU278" s="9">
        <v>3</v>
      </c>
      <c r="BV278" s="9">
        <v>0</v>
      </c>
      <c r="BW278" s="9">
        <v>0</v>
      </c>
      <c r="BX278" s="9">
        <v>3</v>
      </c>
      <c r="BY278" s="9">
        <v>0</v>
      </c>
      <c r="BZ278" s="9">
        <v>0</v>
      </c>
      <c r="CA278" s="9">
        <v>0</v>
      </c>
      <c r="CB278" s="9">
        <v>0</v>
      </c>
      <c r="CC278" s="9" t="s">
        <v>340</v>
      </c>
      <c r="CD278" s="9" t="s">
        <v>340</v>
      </c>
      <c r="CE278" s="9">
        <v>1</v>
      </c>
      <c r="CF278" s="9" t="s">
        <v>340</v>
      </c>
      <c r="CG278" s="9">
        <v>0</v>
      </c>
      <c r="CH278" s="9">
        <v>0</v>
      </c>
      <c r="CI278" s="9">
        <v>0</v>
      </c>
      <c r="CJ278" s="72">
        <v>4500</v>
      </c>
      <c r="CK278" s="72">
        <v>100</v>
      </c>
      <c r="CL278" s="79" t="s">
        <v>734</v>
      </c>
      <c r="CM278" s="22" t="s">
        <v>1586</v>
      </c>
      <c r="CN278" s="9"/>
      <c r="CO278" s="9" t="s">
        <v>340</v>
      </c>
      <c r="CP278" s="73"/>
      <c r="CQ278" s="74" t="s">
        <v>340</v>
      </c>
      <c r="CR278" s="25"/>
      <c r="CS278" s="25"/>
      <c r="CT278" s="71"/>
      <c r="CU278" s="9" t="s">
        <v>348</v>
      </c>
      <c r="CV278" s="9">
        <v>1</v>
      </c>
      <c r="CW278" s="9">
        <v>3</v>
      </c>
      <c r="CX278" s="75" t="s">
        <v>734</v>
      </c>
      <c r="CY278" s="26" t="s">
        <v>1367</v>
      </c>
      <c r="CZ278" s="71"/>
      <c r="DA278" s="71"/>
      <c r="DB278" s="76">
        <v>13</v>
      </c>
      <c r="DC278" s="9"/>
      <c r="DD278" s="9"/>
      <c r="DE278" s="6"/>
      <c r="DF278" s="5"/>
      <c r="DG278" s="5"/>
      <c r="DH278" s="5"/>
      <c r="DI278" s="5"/>
      <c r="DJ278" s="5">
        <v>509.3</v>
      </c>
      <c r="DK278" s="5">
        <v>834.3</v>
      </c>
      <c r="DL278" s="5">
        <v>19.1</v>
      </c>
      <c r="DM278" s="5">
        <v>64</v>
      </c>
      <c r="DN278" s="5">
        <v>172.4</v>
      </c>
      <c r="DO278" s="5"/>
      <c r="DP278" s="5">
        <v>54.1</v>
      </c>
      <c r="DQ278" s="5">
        <v>6.4</v>
      </c>
      <c r="DR278" s="5"/>
      <c r="DS278" s="5"/>
      <c r="DT278" s="5">
        <v>1659.6</v>
      </c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>
        <v>1659.6</v>
      </c>
      <c r="EH278" s="5"/>
      <c r="EI278" s="5"/>
      <c r="EJ278" s="5"/>
      <c r="EK278" s="5"/>
      <c r="EL278" s="5"/>
      <c r="EM278" s="5"/>
      <c r="EN278" s="5">
        <v>24.2</v>
      </c>
      <c r="EO278" s="5"/>
      <c r="EP278" s="5"/>
      <c r="EQ278" s="5"/>
      <c r="ER278" s="5"/>
      <c r="ES278" s="5">
        <v>24.2</v>
      </c>
      <c r="ET278" s="5" t="s">
        <v>340</v>
      </c>
      <c r="EU278" s="5"/>
      <c r="EV278" s="5"/>
      <c r="EW278" s="5"/>
      <c r="EX278" s="5"/>
      <c r="EY278" s="5"/>
      <c r="EZ278" s="5"/>
      <c r="FA278" s="5"/>
      <c r="FB278" s="5"/>
      <c r="FC278" s="5"/>
      <c r="FD278" s="77">
        <v>1683.8</v>
      </c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</row>
    <row r="279" spans="1:252" ht="12.75">
      <c r="A279" s="23" t="s">
        <v>446</v>
      </c>
      <c r="B279" s="9" t="s">
        <v>358</v>
      </c>
      <c r="C279" s="9" t="s">
        <v>1717</v>
      </c>
      <c r="D279" s="9" t="s">
        <v>1718</v>
      </c>
      <c r="E279" s="63" t="s">
        <v>975</v>
      </c>
      <c r="F279" s="63" t="s">
        <v>975</v>
      </c>
      <c r="G279" s="64">
        <v>475926</v>
      </c>
      <c r="H279" s="64">
        <v>661953</v>
      </c>
      <c r="I279" s="65" t="s">
        <v>384</v>
      </c>
      <c r="J279" s="65"/>
      <c r="K279" s="65"/>
      <c r="L279" s="60">
        <v>1996</v>
      </c>
      <c r="M279" s="9" t="s">
        <v>348</v>
      </c>
      <c r="N279" s="66"/>
      <c r="O279" s="40"/>
      <c r="P279" s="40">
        <v>2</v>
      </c>
      <c r="Q279" s="67"/>
      <c r="R279" s="67"/>
      <c r="S279" s="67"/>
      <c r="T279" s="9"/>
      <c r="U279" s="9" t="s">
        <v>340</v>
      </c>
      <c r="V279" s="68"/>
      <c r="W279" s="65"/>
      <c r="X279" s="65"/>
      <c r="Y279" s="65"/>
      <c r="Z279" s="68" t="s">
        <v>340</v>
      </c>
      <c r="AA279" s="69">
        <v>5</v>
      </c>
      <c r="AB279" s="69">
        <v>28.96174863387978</v>
      </c>
      <c r="AC279" s="9">
        <v>2</v>
      </c>
      <c r="AD279" s="69">
        <v>69.94535519125682</v>
      </c>
      <c r="AE279" s="79">
        <v>1</v>
      </c>
      <c r="AF279" s="79"/>
      <c r="AG279" s="79"/>
      <c r="AH279" s="79"/>
      <c r="AI279" s="20"/>
      <c r="AJ279" s="20"/>
      <c r="AK279" s="20"/>
      <c r="AL279" s="20" t="s">
        <v>1502</v>
      </c>
      <c r="AM279" s="9">
        <v>0</v>
      </c>
      <c r="AN279" s="9" t="s">
        <v>340</v>
      </c>
      <c r="AO279" s="9">
        <v>0</v>
      </c>
      <c r="AP279" s="9" t="s">
        <v>340</v>
      </c>
      <c r="AQ279" s="9">
        <v>0</v>
      </c>
      <c r="AR279" s="80" t="s">
        <v>340</v>
      </c>
      <c r="AS279" s="80" t="s">
        <v>340</v>
      </c>
      <c r="AT279" s="80">
        <v>0</v>
      </c>
      <c r="AU279" s="80" t="s">
        <v>340</v>
      </c>
      <c r="AV279" s="80" t="s">
        <v>340</v>
      </c>
      <c r="AW279" s="80" t="s">
        <v>340</v>
      </c>
      <c r="AX279" s="80" t="s">
        <v>340</v>
      </c>
      <c r="AY279" s="70">
        <v>14.754098360655737</v>
      </c>
      <c r="AZ279" s="70">
        <v>15.300546448087433</v>
      </c>
      <c r="BA279" s="70">
        <v>0</v>
      </c>
      <c r="BB279" s="70">
        <v>14.754098360655737</v>
      </c>
      <c r="BC279" s="70">
        <v>28.96174863387978</v>
      </c>
      <c r="BD279" s="70">
        <v>24.59016393442623</v>
      </c>
      <c r="BE279" s="70">
        <v>1.639344262295082</v>
      </c>
      <c r="BF279" s="71" t="s">
        <v>340</v>
      </c>
      <c r="BG279" s="71" t="s">
        <v>340</v>
      </c>
      <c r="BH279" s="71" t="s">
        <v>340</v>
      </c>
      <c r="BI279" s="71"/>
      <c r="BJ279" s="71"/>
      <c r="BK279" s="71" t="s">
        <v>340</v>
      </c>
      <c r="BL279" s="9">
        <v>3</v>
      </c>
      <c r="BM279" s="9" t="s">
        <v>340</v>
      </c>
      <c r="BN279" s="3" t="s">
        <v>1182</v>
      </c>
      <c r="BO279" s="20" t="s">
        <v>1502</v>
      </c>
      <c r="BP279" s="9"/>
      <c r="BQ279" s="9">
        <v>3</v>
      </c>
      <c r="BR279" s="9">
        <v>3</v>
      </c>
      <c r="BS279" s="9">
        <v>0</v>
      </c>
      <c r="BT279" s="9">
        <v>0</v>
      </c>
      <c r="BU279" s="9">
        <v>2</v>
      </c>
      <c r="BV279" s="9">
        <v>0</v>
      </c>
      <c r="BW279" s="9">
        <v>0</v>
      </c>
      <c r="BX279" s="9">
        <v>3</v>
      </c>
      <c r="BY279" s="9">
        <v>0</v>
      </c>
      <c r="BZ279" s="9">
        <v>0</v>
      </c>
      <c r="CA279" s="9">
        <v>0</v>
      </c>
      <c r="CB279" s="9">
        <v>0</v>
      </c>
      <c r="CC279" s="9" t="s">
        <v>340</v>
      </c>
      <c r="CD279" s="9" t="s">
        <v>340</v>
      </c>
      <c r="CE279" s="9">
        <v>1</v>
      </c>
      <c r="CF279" s="9" t="s">
        <v>340</v>
      </c>
      <c r="CG279" s="9">
        <v>0</v>
      </c>
      <c r="CH279" s="9">
        <v>0</v>
      </c>
      <c r="CI279" s="9">
        <v>0</v>
      </c>
      <c r="CJ279" s="72">
        <v>6000</v>
      </c>
      <c r="CK279" s="72">
        <v>150</v>
      </c>
      <c r="CL279" s="79" t="s">
        <v>748</v>
      </c>
      <c r="CM279" s="22" t="s">
        <v>1500</v>
      </c>
      <c r="CN279" s="9"/>
      <c r="CO279" s="9"/>
      <c r="CP279" s="81" t="s">
        <v>340</v>
      </c>
      <c r="CQ279" s="74"/>
      <c r="CR279" s="25" t="s">
        <v>340</v>
      </c>
      <c r="CS279" s="25"/>
      <c r="CT279" s="71"/>
      <c r="CU279" s="9">
        <v>0</v>
      </c>
      <c r="CV279" s="9"/>
      <c r="CW279" s="9">
        <v>3</v>
      </c>
      <c r="CX279" s="72" t="s">
        <v>748</v>
      </c>
      <c r="CY279" s="26" t="s">
        <v>1378</v>
      </c>
      <c r="CZ279" s="71"/>
      <c r="DA279" s="71"/>
      <c r="DB279" s="76"/>
      <c r="DC279" s="9" t="s">
        <v>340</v>
      </c>
      <c r="DD279" s="9"/>
      <c r="DE279" s="6">
        <v>1996</v>
      </c>
      <c r="DF279" s="5">
        <v>2201.636</v>
      </c>
      <c r="DG279" s="5"/>
      <c r="DH279" s="5">
        <v>2201.636</v>
      </c>
      <c r="DI279" s="5"/>
      <c r="DJ279" s="5"/>
      <c r="DK279" s="5">
        <v>51</v>
      </c>
      <c r="DL279" s="5">
        <v>349.8</v>
      </c>
      <c r="DM279" s="5">
        <v>1833.2</v>
      </c>
      <c r="DN279" s="5"/>
      <c r="DO279" s="5"/>
      <c r="DP279" s="5"/>
      <c r="DQ279" s="5"/>
      <c r="DR279" s="5"/>
      <c r="DS279" s="5"/>
      <c r="DT279" s="5">
        <v>2234</v>
      </c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>
        <v>4435.636</v>
      </c>
      <c r="EH279" s="5">
        <v>31.4</v>
      </c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>
        <v>31.4</v>
      </c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77">
        <v>4467.36</v>
      </c>
      <c r="FE279" s="26"/>
      <c r="FF279" s="26"/>
      <c r="FG279" s="26"/>
      <c r="FH279" s="26"/>
      <c r="FI279" s="26"/>
      <c r="FJ279" s="26"/>
      <c r="FK279" s="26"/>
      <c r="FL279" s="26"/>
      <c r="FM279" s="26"/>
      <c r="FN279" s="26"/>
      <c r="FO279" s="26"/>
      <c r="FP279" s="26"/>
      <c r="FQ279" s="26"/>
      <c r="FR279" s="26"/>
      <c r="FS279" s="26"/>
      <c r="FT279" s="26"/>
      <c r="FU279" s="26"/>
      <c r="FV279" s="26"/>
      <c r="FW279" s="26"/>
      <c r="FX279" s="26"/>
      <c r="FY279" s="26"/>
      <c r="FZ279" s="26"/>
      <c r="GA279" s="26"/>
      <c r="GB279" s="26"/>
      <c r="GC279" s="26"/>
      <c r="GD279" s="26"/>
      <c r="GE279" s="26"/>
      <c r="GF279" s="26"/>
      <c r="GG279" s="26"/>
      <c r="GH279" s="26"/>
      <c r="GI279" s="26"/>
      <c r="GJ279" s="26"/>
      <c r="GK279" s="26"/>
      <c r="GL279" s="26"/>
      <c r="GM279" s="26"/>
      <c r="GN279" s="26"/>
      <c r="GO279" s="26"/>
      <c r="GP279" s="26"/>
      <c r="GQ279" s="26"/>
      <c r="GR279" s="26"/>
      <c r="GS279" s="26"/>
      <c r="GT279" s="26"/>
      <c r="GU279" s="26"/>
      <c r="GV279" s="26"/>
      <c r="GW279" s="26"/>
      <c r="GX279" s="26"/>
      <c r="GY279" s="26"/>
      <c r="GZ279" s="26"/>
      <c r="HA279" s="26"/>
      <c r="HB279" s="26"/>
      <c r="HC279" s="26"/>
      <c r="HD279" s="26"/>
      <c r="HE279" s="26"/>
      <c r="HF279" s="26"/>
      <c r="HG279" s="26"/>
      <c r="HH279" s="26"/>
      <c r="HI279" s="26"/>
      <c r="HJ279" s="26"/>
      <c r="HK279" s="26"/>
      <c r="HL279" s="26"/>
      <c r="HM279" s="26"/>
      <c r="HN279" s="26"/>
      <c r="HO279" s="26"/>
      <c r="HP279" s="26"/>
      <c r="HQ279" s="26"/>
      <c r="HR279" s="26"/>
      <c r="HS279" s="26"/>
      <c r="HT279" s="26"/>
      <c r="HU279" s="26"/>
      <c r="HV279" s="26"/>
      <c r="HW279" s="26"/>
      <c r="HX279" s="26"/>
      <c r="HY279" s="26"/>
      <c r="HZ279" s="26"/>
      <c r="IA279" s="26"/>
      <c r="IB279" s="26"/>
      <c r="IC279" s="26"/>
      <c r="ID279" s="26"/>
      <c r="IE279" s="26"/>
      <c r="IF279" s="26"/>
      <c r="IG279" s="26"/>
      <c r="IH279" s="26"/>
      <c r="II279" s="26"/>
      <c r="IJ279" s="26"/>
      <c r="IK279" s="26"/>
      <c r="IL279" s="26"/>
      <c r="IM279" s="26"/>
      <c r="IN279" s="26"/>
      <c r="IO279" s="26"/>
      <c r="IP279" s="26"/>
      <c r="IQ279" s="26"/>
      <c r="IR279" s="26"/>
    </row>
    <row r="280" spans="1:252" ht="12.75">
      <c r="A280" s="23" t="s">
        <v>373</v>
      </c>
      <c r="B280" s="9" t="s">
        <v>358</v>
      </c>
      <c r="C280" s="9" t="s">
        <v>1560</v>
      </c>
      <c r="D280" s="9" t="s">
        <v>1561</v>
      </c>
      <c r="E280" s="63" t="s">
        <v>862</v>
      </c>
      <c r="F280" s="63" t="s">
        <v>858</v>
      </c>
      <c r="G280" s="64">
        <v>455208</v>
      </c>
      <c r="H280" s="64">
        <v>663214</v>
      </c>
      <c r="I280" s="65" t="s">
        <v>347</v>
      </c>
      <c r="J280" s="65"/>
      <c r="K280" s="65">
        <v>3</v>
      </c>
      <c r="L280" s="60"/>
      <c r="M280" s="9" t="s">
        <v>348</v>
      </c>
      <c r="N280" s="82">
        <v>182787</v>
      </c>
      <c r="O280" s="40">
        <v>5073</v>
      </c>
      <c r="P280" s="40">
        <v>21592</v>
      </c>
      <c r="Q280" s="67" t="s">
        <v>340</v>
      </c>
      <c r="R280" s="67"/>
      <c r="S280" s="67"/>
      <c r="T280" s="9" t="s">
        <v>340</v>
      </c>
      <c r="U280" s="9" t="s">
        <v>340</v>
      </c>
      <c r="V280" s="68" t="s">
        <v>340</v>
      </c>
      <c r="W280" s="65"/>
      <c r="X280" s="65" t="s">
        <v>340</v>
      </c>
      <c r="Y280" s="65"/>
      <c r="Z280" s="68"/>
      <c r="AA280" s="69">
        <v>1</v>
      </c>
      <c r="AB280" s="69">
        <v>47.526034920470444</v>
      </c>
      <c r="AC280" s="9">
        <v>2</v>
      </c>
      <c r="AD280" s="69">
        <v>40.42277602196778</v>
      </c>
      <c r="AE280" s="25">
        <v>1</v>
      </c>
      <c r="AF280" s="25"/>
      <c r="AG280" s="25"/>
      <c r="AH280" s="25"/>
      <c r="AI280" s="20"/>
      <c r="AJ280" s="20"/>
      <c r="AK280" s="20"/>
      <c r="AL280" s="20" t="s">
        <v>1502</v>
      </c>
      <c r="AM280" s="9" t="s">
        <v>340</v>
      </c>
      <c r="AN280" s="9" t="s">
        <v>340</v>
      </c>
      <c r="AO280" s="9" t="s">
        <v>340</v>
      </c>
      <c r="AP280" s="9" t="s">
        <v>340</v>
      </c>
      <c r="AQ280" s="9">
        <v>0</v>
      </c>
      <c r="AR280" s="80" t="s">
        <v>340</v>
      </c>
      <c r="AS280" s="80" t="s">
        <v>340</v>
      </c>
      <c r="AT280" s="80" t="s">
        <v>340</v>
      </c>
      <c r="AU280" s="80" t="s">
        <v>340</v>
      </c>
      <c r="AV280" s="80" t="s">
        <v>340</v>
      </c>
      <c r="AW280" s="80" t="s">
        <v>340</v>
      </c>
      <c r="AX280" s="80" t="s">
        <v>340</v>
      </c>
      <c r="AY280" s="70">
        <v>47.526034920470444</v>
      </c>
      <c r="AZ280" s="70">
        <v>12.051189057561784</v>
      </c>
      <c r="BA280" s="70">
        <v>0.020724314802341846</v>
      </c>
      <c r="BB280" s="70">
        <v>13.978550334179577</v>
      </c>
      <c r="BC280" s="70">
        <v>13.89565307497021</v>
      </c>
      <c r="BD280" s="70">
        <v>5.020465260867313</v>
      </c>
      <c r="BE280" s="70">
        <v>7.507383037148334</v>
      </c>
      <c r="BF280" s="71" t="s">
        <v>340</v>
      </c>
      <c r="BG280" s="71" t="s">
        <v>340</v>
      </c>
      <c r="BH280" s="71" t="s">
        <v>340</v>
      </c>
      <c r="BI280" s="71" t="s">
        <v>340</v>
      </c>
      <c r="BJ280" s="71"/>
      <c r="BK280" s="71" t="s">
        <v>340</v>
      </c>
      <c r="BL280" s="9">
        <v>3</v>
      </c>
      <c r="BM280" s="9" t="s">
        <v>340</v>
      </c>
      <c r="BN280" s="3" t="s">
        <v>1148</v>
      </c>
      <c r="BO280" s="20" t="s">
        <v>1501</v>
      </c>
      <c r="BP280" s="9"/>
      <c r="BQ280" s="9">
        <v>3</v>
      </c>
      <c r="BR280" s="9">
        <v>3</v>
      </c>
      <c r="BS280" s="9">
        <v>0</v>
      </c>
      <c r="BT280" s="9">
        <v>1</v>
      </c>
      <c r="BU280" s="9">
        <v>2</v>
      </c>
      <c r="BV280" s="9">
        <v>0</v>
      </c>
      <c r="BW280" s="9">
        <v>0</v>
      </c>
      <c r="BX280" s="9">
        <v>3</v>
      </c>
      <c r="BY280" s="9">
        <v>0</v>
      </c>
      <c r="BZ280" s="9">
        <v>0</v>
      </c>
      <c r="CA280" s="9">
        <v>0</v>
      </c>
      <c r="CB280" s="9">
        <v>0</v>
      </c>
      <c r="CC280" s="9" t="s">
        <v>340</v>
      </c>
      <c r="CD280" s="9" t="s">
        <v>340</v>
      </c>
      <c r="CE280" s="9">
        <v>2</v>
      </c>
      <c r="CF280" s="9" t="s">
        <v>340</v>
      </c>
      <c r="CG280" s="9">
        <v>0</v>
      </c>
      <c r="CH280" s="9">
        <v>0</v>
      </c>
      <c r="CI280" s="9">
        <v>0</v>
      </c>
      <c r="CJ280" s="72">
        <v>8005</v>
      </c>
      <c r="CK280" s="72">
        <v>200</v>
      </c>
      <c r="CL280" s="79" t="s">
        <v>773</v>
      </c>
      <c r="CM280" s="22" t="s">
        <v>1500</v>
      </c>
      <c r="CN280" s="9" t="s">
        <v>340</v>
      </c>
      <c r="CO280" s="9"/>
      <c r="CP280" s="73" t="s">
        <v>340</v>
      </c>
      <c r="CQ280" s="74" t="s">
        <v>340</v>
      </c>
      <c r="CR280" s="25"/>
      <c r="CS280" s="25"/>
      <c r="CT280" s="71"/>
      <c r="CU280" s="9" t="s">
        <v>1545</v>
      </c>
      <c r="CV280" s="9">
        <v>1</v>
      </c>
      <c r="CW280" s="9">
        <v>1</v>
      </c>
      <c r="CX280" s="75" t="s">
        <v>773</v>
      </c>
      <c r="CY280" s="26" t="s">
        <v>1365</v>
      </c>
      <c r="CZ280" s="71"/>
      <c r="DA280" s="71"/>
      <c r="DB280" s="76">
        <v>13</v>
      </c>
      <c r="DC280" s="9"/>
      <c r="DD280" s="9" t="s">
        <v>340</v>
      </c>
      <c r="DE280" s="6"/>
      <c r="DF280" s="5"/>
      <c r="DG280" s="5"/>
      <c r="DH280" s="5"/>
      <c r="DI280" s="5" t="s">
        <v>340</v>
      </c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>
        <v>60</v>
      </c>
      <c r="EO280" s="5">
        <v>149.5</v>
      </c>
      <c r="EP280" s="5">
        <v>1900</v>
      </c>
      <c r="EQ280" s="5"/>
      <c r="ER280" s="5"/>
      <c r="ES280" s="5">
        <v>2109.5</v>
      </c>
      <c r="ET280" s="5" t="s">
        <v>340</v>
      </c>
      <c r="EU280" s="5"/>
      <c r="EV280" s="5"/>
      <c r="EW280" s="5"/>
      <c r="EX280" s="5"/>
      <c r="EY280" s="5"/>
      <c r="EZ280" s="5"/>
      <c r="FA280" s="5"/>
      <c r="FB280" s="5"/>
      <c r="FC280" s="5"/>
      <c r="FD280" s="77">
        <v>219.5</v>
      </c>
      <c r="FE280" s="26"/>
      <c r="FF280" s="26"/>
      <c r="FG280" s="26"/>
      <c r="FH280" s="26"/>
      <c r="FI280" s="26"/>
      <c r="FJ280" s="26"/>
      <c r="FK280" s="26"/>
      <c r="FL280" s="26"/>
      <c r="FM280" s="26"/>
      <c r="FN280" s="26"/>
      <c r="FO280" s="26"/>
      <c r="FP280" s="26"/>
      <c r="FQ280" s="26"/>
      <c r="FR280" s="26"/>
      <c r="FS280" s="26"/>
      <c r="FT280" s="26"/>
      <c r="FU280" s="26"/>
      <c r="FV280" s="26"/>
      <c r="FW280" s="26"/>
      <c r="FX280" s="26"/>
      <c r="FY280" s="26"/>
      <c r="FZ280" s="26"/>
      <c r="GA280" s="26"/>
      <c r="GB280" s="26"/>
      <c r="GC280" s="26"/>
      <c r="GD280" s="26"/>
      <c r="GE280" s="26"/>
      <c r="GF280" s="26"/>
      <c r="GG280" s="26"/>
      <c r="GH280" s="26"/>
      <c r="GI280" s="26"/>
      <c r="GJ280" s="26"/>
      <c r="GK280" s="26"/>
      <c r="GL280" s="26"/>
      <c r="GM280" s="26"/>
      <c r="GN280" s="26"/>
      <c r="GO280" s="26"/>
      <c r="GP280" s="26"/>
      <c r="GQ280" s="26"/>
      <c r="GR280" s="26"/>
      <c r="GS280" s="26"/>
      <c r="GT280" s="26"/>
      <c r="GU280" s="26"/>
      <c r="GV280" s="26"/>
      <c r="GW280" s="26"/>
      <c r="GX280" s="26"/>
      <c r="GY280" s="26"/>
      <c r="GZ280" s="26"/>
      <c r="HA280" s="26"/>
      <c r="HB280" s="26"/>
      <c r="HC280" s="26"/>
      <c r="HD280" s="26"/>
      <c r="HE280" s="26"/>
      <c r="HF280" s="26"/>
      <c r="HG280" s="26"/>
      <c r="HH280" s="26"/>
      <c r="HI280" s="26"/>
      <c r="HJ280" s="26"/>
      <c r="HK280" s="26"/>
      <c r="HL280" s="26"/>
      <c r="HM280" s="26"/>
      <c r="HN280" s="26"/>
      <c r="HO280" s="26"/>
      <c r="HP280" s="26"/>
      <c r="HQ280" s="26"/>
      <c r="HR280" s="26"/>
      <c r="HS280" s="26"/>
      <c r="HT280" s="26"/>
      <c r="HU280" s="26"/>
      <c r="HV280" s="26"/>
      <c r="HW280" s="26"/>
      <c r="HX280" s="26"/>
      <c r="HY280" s="26"/>
      <c r="HZ280" s="26"/>
      <c r="IA280" s="26"/>
      <c r="IB280" s="26"/>
      <c r="IC280" s="26"/>
      <c r="ID280" s="26"/>
      <c r="IE280" s="26"/>
      <c r="IF280" s="26"/>
      <c r="IG280" s="26"/>
      <c r="IH280" s="26"/>
      <c r="II280" s="26"/>
      <c r="IJ280" s="26"/>
      <c r="IK280" s="26"/>
      <c r="IL280" s="26"/>
      <c r="IM280" s="26"/>
      <c r="IN280" s="26"/>
      <c r="IO280" s="26"/>
      <c r="IP280" s="26"/>
      <c r="IQ280" s="26"/>
      <c r="IR280" s="26"/>
    </row>
    <row r="281" spans="1:252" ht="12.75">
      <c r="A281" s="23" t="s">
        <v>642</v>
      </c>
      <c r="B281" s="9" t="s">
        <v>358</v>
      </c>
      <c r="C281" s="9" t="s">
        <v>1772</v>
      </c>
      <c r="D281" s="9" t="s">
        <v>211</v>
      </c>
      <c r="E281" s="63" t="s">
        <v>1092</v>
      </c>
      <c r="F281" s="63" t="s">
        <v>1092</v>
      </c>
      <c r="G281" s="64">
        <v>444248</v>
      </c>
      <c r="H281" s="64">
        <v>664747</v>
      </c>
      <c r="I281" s="65" t="s">
        <v>497</v>
      </c>
      <c r="J281" s="65"/>
      <c r="K281" s="65"/>
      <c r="L281" s="6"/>
      <c r="M281" s="9"/>
      <c r="N281" s="66"/>
      <c r="O281" s="40"/>
      <c r="P281" s="40"/>
      <c r="Q281" s="67"/>
      <c r="R281" s="67"/>
      <c r="S281" s="67"/>
      <c r="T281" s="65"/>
      <c r="U281" s="65"/>
      <c r="V281" s="68"/>
      <c r="W281" s="65"/>
      <c r="X281" s="65"/>
      <c r="Y281" s="65"/>
      <c r="Z281" s="68" t="s">
        <v>340</v>
      </c>
      <c r="AA281" s="69"/>
      <c r="AB281" s="69"/>
      <c r="AC281" s="9">
        <v>0</v>
      </c>
      <c r="AD281" s="69"/>
      <c r="AE281" s="79"/>
      <c r="AF281" s="79"/>
      <c r="AG281" s="79"/>
      <c r="AH281" s="79"/>
      <c r="AI281" s="20"/>
      <c r="AJ281" s="20"/>
      <c r="AK281" s="20"/>
      <c r="AL281" s="20"/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80">
        <v>0</v>
      </c>
      <c r="AS281" s="80">
        <v>0</v>
      </c>
      <c r="AT281" s="80">
        <v>0</v>
      </c>
      <c r="AU281" s="80">
        <v>0</v>
      </c>
      <c r="AV281" s="80">
        <v>0</v>
      </c>
      <c r="AW281" s="80">
        <v>0</v>
      </c>
      <c r="AX281" s="80">
        <v>0</v>
      </c>
      <c r="AY281" s="70">
        <v>0</v>
      </c>
      <c r="AZ281" s="70">
        <v>0</v>
      </c>
      <c r="BA281" s="70">
        <v>0</v>
      </c>
      <c r="BB281" s="70">
        <v>0</v>
      </c>
      <c r="BC281" s="70">
        <v>0</v>
      </c>
      <c r="BD281" s="70">
        <v>0</v>
      </c>
      <c r="BE281" s="70">
        <v>0</v>
      </c>
      <c r="BF281" s="71"/>
      <c r="BG281" s="71"/>
      <c r="BH281" s="71"/>
      <c r="BI281" s="71"/>
      <c r="BJ281" s="71"/>
      <c r="BK281" s="71"/>
      <c r="BL281" s="9"/>
      <c r="BM281" s="9" t="s">
        <v>340</v>
      </c>
      <c r="BN281" s="3" t="s">
        <v>1229</v>
      </c>
      <c r="BO281" s="20" t="s">
        <v>1501</v>
      </c>
      <c r="BP281" s="9"/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9"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 t="s">
        <v>340</v>
      </c>
      <c r="CD281" s="9" t="s">
        <v>340</v>
      </c>
      <c r="CE281" s="9">
        <v>1</v>
      </c>
      <c r="CF281" s="9" t="s">
        <v>340</v>
      </c>
      <c r="CG281" s="9">
        <v>0</v>
      </c>
      <c r="CH281" s="9">
        <v>0</v>
      </c>
      <c r="CI281" s="9">
        <v>0</v>
      </c>
      <c r="CJ281" s="72">
        <v>3000</v>
      </c>
      <c r="CK281" s="72">
        <v>75</v>
      </c>
      <c r="CL281" s="24">
        <v>0</v>
      </c>
      <c r="CM281" s="22" t="s">
        <v>1774</v>
      </c>
      <c r="CN281" s="9"/>
      <c r="CO281" s="9"/>
      <c r="CP281" s="81"/>
      <c r="CQ281" s="74" t="s">
        <v>340</v>
      </c>
      <c r="CR281" s="25"/>
      <c r="CS281" s="25"/>
      <c r="CT281" s="71" t="s">
        <v>340</v>
      </c>
      <c r="CU281" s="9" t="s">
        <v>348</v>
      </c>
      <c r="CV281" s="9">
        <v>1</v>
      </c>
      <c r="CW281" s="9">
        <v>3</v>
      </c>
      <c r="CX281" s="72"/>
      <c r="CY281" s="2"/>
      <c r="CZ281" s="71"/>
      <c r="DA281" s="71"/>
      <c r="DB281" s="76"/>
      <c r="DC281" s="9"/>
      <c r="DD281" s="9"/>
      <c r="DE281" s="6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77"/>
      <c r="FE281" s="26"/>
      <c r="FF281" s="26"/>
      <c r="FG281" s="26"/>
      <c r="FH281" s="26"/>
      <c r="FI281" s="26"/>
      <c r="FJ281" s="26"/>
      <c r="FK281" s="26"/>
      <c r="FL281" s="26"/>
      <c r="FM281" s="26"/>
      <c r="FN281" s="26"/>
      <c r="FO281" s="26"/>
      <c r="FP281" s="26"/>
      <c r="FQ281" s="26"/>
      <c r="FR281" s="26"/>
      <c r="FS281" s="26"/>
      <c r="FT281" s="26"/>
      <c r="FU281" s="26"/>
      <c r="FV281" s="26"/>
      <c r="FW281" s="26"/>
      <c r="FX281" s="26"/>
      <c r="FY281" s="26"/>
      <c r="FZ281" s="26"/>
      <c r="GA281" s="26"/>
      <c r="GB281" s="26"/>
      <c r="GC281" s="26"/>
      <c r="GD281" s="26"/>
      <c r="GE281" s="26"/>
      <c r="GF281" s="26"/>
      <c r="GG281" s="26"/>
      <c r="GH281" s="26"/>
      <c r="GI281" s="26"/>
      <c r="GJ281" s="26"/>
      <c r="GK281" s="26"/>
      <c r="GL281" s="26"/>
      <c r="GM281" s="26"/>
      <c r="GN281" s="26"/>
      <c r="GO281" s="26"/>
      <c r="GP281" s="26"/>
      <c r="GQ281" s="26"/>
      <c r="GR281" s="26"/>
      <c r="GS281" s="26"/>
      <c r="GT281" s="26"/>
      <c r="GU281" s="26"/>
      <c r="GV281" s="26"/>
      <c r="GW281" s="26"/>
      <c r="GX281" s="26"/>
      <c r="GY281" s="26"/>
      <c r="GZ281" s="26"/>
      <c r="HA281" s="26"/>
      <c r="HB281" s="26"/>
      <c r="HC281" s="26"/>
      <c r="HD281" s="26"/>
      <c r="HE281" s="26"/>
      <c r="HF281" s="26"/>
      <c r="HG281" s="26"/>
      <c r="HH281" s="26"/>
      <c r="HI281" s="26"/>
      <c r="HJ281" s="26"/>
      <c r="HK281" s="26"/>
      <c r="HL281" s="26"/>
      <c r="HM281" s="26"/>
      <c r="HN281" s="26"/>
      <c r="HO281" s="26"/>
      <c r="HP281" s="26"/>
      <c r="HQ281" s="26"/>
      <c r="HR281" s="26"/>
      <c r="HS281" s="26"/>
      <c r="HT281" s="26"/>
      <c r="HU281" s="26"/>
      <c r="HV281" s="26"/>
      <c r="HW281" s="26"/>
      <c r="HX281" s="26"/>
      <c r="HY281" s="26"/>
      <c r="HZ281" s="26"/>
      <c r="IA281" s="26"/>
      <c r="IB281" s="26"/>
      <c r="IC281" s="26"/>
      <c r="ID281" s="26"/>
      <c r="IE281" s="26"/>
      <c r="IF281" s="26"/>
      <c r="IG281" s="26"/>
      <c r="IH281" s="26"/>
      <c r="II281" s="26"/>
      <c r="IJ281" s="26"/>
      <c r="IK281" s="26"/>
      <c r="IL281" s="26"/>
      <c r="IM281" s="26"/>
      <c r="IN281" s="26"/>
      <c r="IO281" s="26"/>
      <c r="IP281" s="26"/>
      <c r="IQ281" s="26"/>
      <c r="IR281" s="26"/>
    </row>
    <row r="282" spans="1:252" ht="12.75">
      <c r="A282" s="23" t="s">
        <v>420</v>
      </c>
      <c r="B282" s="9" t="s">
        <v>358</v>
      </c>
      <c r="C282" s="9" t="s">
        <v>1702</v>
      </c>
      <c r="D282" s="9" t="s">
        <v>1703</v>
      </c>
      <c r="E282" s="63" t="s">
        <v>962</v>
      </c>
      <c r="F282" s="63" t="s">
        <v>962</v>
      </c>
      <c r="G282" s="64">
        <v>470028</v>
      </c>
      <c r="H282" s="64">
        <v>652657</v>
      </c>
      <c r="I282" s="65" t="s">
        <v>384</v>
      </c>
      <c r="J282" s="65"/>
      <c r="K282" s="65"/>
      <c r="L282" s="60">
        <v>1996</v>
      </c>
      <c r="M282" s="9" t="s">
        <v>348</v>
      </c>
      <c r="N282" s="66"/>
      <c r="O282" s="40">
        <v>2696</v>
      </c>
      <c r="P282" s="40">
        <v>2954</v>
      </c>
      <c r="Q282" s="67" t="s">
        <v>340</v>
      </c>
      <c r="R282" s="67"/>
      <c r="S282" s="67"/>
      <c r="T282" s="9"/>
      <c r="U282" s="9"/>
      <c r="V282" s="68" t="s">
        <v>340</v>
      </c>
      <c r="W282" s="65"/>
      <c r="X282" s="65" t="s">
        <v>340</v>
      </c>
      <c r="Y282" s="65"/>
      <c r="Z282" s="68"/>
      <c r="AA282" s="69">
        <v>1</v>
      </c>
      <c r="AB282" s="69">
        <v>41.16760828625235</v>
      </c>
      <c r="AC282" s="9">
        <v>1</v>
      </c>
      <c r="AD282" s="69">
        <v>35.02824858757062</v>
      </c>
      <c r="AE282" s="24"/>
      <c r="AF282" s="25"/>
      <c r="AG282" s="25"/>
      <c r="AH282" s="25"/>
      <c r="AI282" s="20"/>
      <c r="AJ282" s="20"/>
      <c r="AK282" s="20"/>
      <c r="AL282" s="20" t="s">
        <v>1502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 t="s">
        <v>340</v>
      </c>
      <c r="AS282" s="9" t="s">
        <v>340</v>
      </c>
      <c r="AT282" s="9">
        <v>0</v>
      </c>
      <c r="AU282" s="9" t="s">
        <v>340</v>
      </c>
      <c r="AV282" s="9" t="s">
        <v>340</v>
      </c>
      <c r="AW282" s="9" t="s">
        <v>340</v>
      </c>
      <c r="AX282" s="9" t="s">
        <v>340</v>
      </c>
      <c r="AY282" s="70">
        <v>41.16760828625235</v>
      </c>
      <c r="AZ282" s="70">
        <v>23.804143126177024</v>
      </c>
      <c r="BA282" s="70">
        <v>0</v>
      </c>
      <c r="BB282" s="70">
        <v>8.775894538606403</v>
      </c>
      <c r="BC282" s="70">
        <v>18.907721280602637</v>
      </c>
      <c r="BD282" s="70">
        <v>5.687382297551789</v>
      </c>
      <c r="BE282" s="70">
        <v>1.6572504708097928</v>
      </c>
      <c r="BF282" s="71" t="s">
        <v>340</v>
      </c>
      <c r="BG282" s="71" t="s">
        <v>340</v>
      </c>
      <c r="BH282" s="71" t="s">
        <v>340</v>
      </c>
      <c r="BI282" s="71" t="s">
        <v>340</v>
      </c>
      <c r="BJ282" s="71"/>
      <c r="BK282" s="71" t="s">
        <v>340</v>
      </c>
      <c r="BL282" s="9">
        <v>5</v>
      </c>
      <c r="BM282" s="9" t="s">
        <v>340</v>
      </c>
      <c r="BN282" s="3" t="s">
        <v>1278</v>
      </c>
      <c r="BO282" s="20" t="s">
        <v>1502</v>
      </c>
      <c r="BP282" s="9"/>
      <c r="BQ282" s="9">
        <v>6</v>
      </c>
      <c r="BR282" s="9">
        <v>5</v>
      </c>
      <c r="BS282" s="9">
        <v>1</v>
      </c>
      <c r="BT282" s="9">
        <v>3</v>
      </c>
      <c r="BU282" s="9">
        <v>2</v>
      </c>
      <c r="BV282" s="9"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 t="s">
        <v>340</v>
      </c>
      <c r="CD282" s="9" t="s">
        <v>340</v>
      </c>
      <c r="CE282" s="9">
        <v>1</v>
      </c>
      <c r="CF282" s="9" t="s">
        <v>340</v>
      </c>
      <c r="CG282" s="9">
        <v>0</v>
      </c>
      <c r="CH282" s="9">
        <v>0</v>
      </c>
      <c r="CI282" s="9">
        <v>0</v>
      </c>
      <c r="CJ282" s="72">
        <v>5899</v>
      </c>
      <c r="CK282" s="72">
        <v>150</v>
      </c>
      <c r="CL282" s="24" t="s">
        <v>803</v>
      </c>
      <c r="CM282" s="21" t="s">
        <v>1500</v>
      </c>
      <c r="CN282" s="9"/>
      <c r="CO282" s="9" t="s">
        <v>340</v>
      </c>
      <c r="CP282" s="73"/>
      <c r="CQ282" s="74" t="s">
        <v>340</v>
      </c>
      <c r="CR282" s="25"/>
      <c r="CS282" s="25"/>
      <c r="CT282" s="71"/>
      <c r="CU282" s="9" t="s">
        <v>348</v>
      </c>
      <c r="CV282" s="9">
        <v>1</v>
      </c>
      <c r="CW282" s="9">
        <v>3</v>
      </c>
      <c r="CX282" s="75" t="s">
        <v>803</v>
      </c>
      <c r="CY282" s="26" t="s">
        <v>1366</v>
      </c>
      <c r="CZ282" s="71"/>
      <c r="DA282" s="71"/>
      <c r="DB282" s="76"/>
      <c r="DC282" s="9" t="s">
        <v>340</v>
      </c>
      <c r="DD282" s="9"/>
      <c r="DE282" s="6">
        <v>1996</v>
      </c>
      <c r="DF282" s="5">
        <v>590.654</v>
      </c>
      <c r="DG282" s="5"/>
      <c r="DH282" s="5">
        <v>590.654</v>
      </c>
      <c r="DI282" s="5"/>
      <c r="DJ282" s="5"/>
      <c r="DK282" s="5"/>
      <c r="DL282" s="5">
        <v>380.1</v>
      </c>
      <c r="DM282" s="5">
        <v>2656</v>
      </c>
      <c r="DN282" s="5">
        <v>21.8</v>
      </c>
      <c r="DO282" s="5"/>
      <c r="DP282" s="5"/>
      <c r="DQ282" s="5"/>
      <c r="DR282" s="5"/>
      <c r="DS282" s="5"/>
      <c r="DT282" s="5">
        <v>3057.9</v>
      </c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>
        <v>3648.554</v>
      </c>
      <c r="EH282" s="5">
        <v>20</v>
      </c>
      <c r="EI282" s="5"/>
      <c r="EJ282" s="5"/>
      <c r="EK282" s="5">
        <v>47.9</v>
      </c>
      <c r="EL282" s="5"/>
      <c r="EM282" s="5"/>
      <c r="EN282" s="5"/>
      <c r="EO282" s="5">
        <v>10</v>
      </c>
      <c r="EP282" s="5"/>
      <c r="EQ282" s="5"/>
      <c r="ER282" s="5"/>
      <c r="ES282" s="5">
        <v>77.9</v>
      </c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77">
        <v>3726.454</v>
      </c>
      <c r="FE282" s="26"/>
      <c r="FF282" s="26"/>
      <c r="FG282" s="26"/>
      <c r="FH282" s="26"/>
      <c r="FI282" s="26"/>
      <c r="FJ282" s="26"/>
      <c r="FK282" s="26"/>
      <c r="FL282" s="26"/>
      <c r="FM282" s="26"/>
      <c r="FN282" s="26"/>
      <c r="FO282" s="26"/>
      <c r="FP282" s="26"/>
      <c r="FQ282" s="26"/>
      <c r="FR282" s="26"/>
      <c r="FS282" s="26"/>
      <c r="FT282" s="26"/>
      <c r="FU282" s="26"/>
      <c r="FV282" s="26"/>
      <c r="FW282" s="26"/>
      <c r="FX282" s="26"/>
      <c r="FY282" s="26"/>
      <c r="FZ282" s="26"/>
      <c r="GA282" s="26"/>
      <c r="GB282" s="26"/>
      <c r="GC282" s="26"/>
      <c r="GD282" s="26"/>
      <c r="GE282" s="26"/>
      <c r="GF282" s="26"/>
      <c r="GG282" s="26"/>
      <c r="GH282" s="26"/>
      <c r="GI282" s="26"/>
      <c r="GJ282" s="26"/>
      <c r="GK282" s="26"/>
      <c r="GL282" s="26"/>
      <c r="GM282" s="26"/>
      <c r="GN282" s="26"/>
      <c r="GO282" s="26"/>
      <c r="GP282" s="26"/>
      <c r="GQ282" s="26"/>
      <c r="GR282" s="26"/>
      <c r="GS282" s="26"/>
      <c r="GT282" s="26"/>
      <c r="GU282" s="26"/>
      <c r="GV282" s="26"/>
      <c r="GW282" s="26"/>
      <c r="GX282" s="26"/>
      <c r="GY282" s="26"/>
      <c r="GZ282" s="26"/>
      <c r="HA282" s="26"/>
      <c r="HB282" s="26"/>
      <c r="HC282" s="26"/>
      <c r="HD282" s="26"/>
      <c r="HE282" s="26"/>
      <c r="HF282" s="26"/>
      <c r="HG282" s="26"/>
      <c r="HH282" s="26"/>
      <c r="HI282" s="26"/>
      <c r="HJ282" s="26"/>
      <c r="HK282" s="26"/>
      <c r="HL282" s="26"/>
      <c r="HM282" s="26"/>
      <c r="HN282" s="26"/>
      <c r="HO282" s="26"/>
      <c r="HP282" s="26"/>
      <c r="HQ282" s="26"/>
      <c r="HR282" s="26"/>
      <c r="HS282" s="26"/>
      <c r="HT282" s="26"/>
      <c r="HU282" s="26"/>
      <c r="HV282" s="26"/>
      <c r="HW282" s="26"/>
      <c r="HX282" s="26"/>
      <c r="HY282" s="26"/>
      <c r="HZ282" s="26"/>
      <c r="IA282" s="26"/>
      <c r="IB282" s="26"/>
      <c r="IC282" s="26"/>
      <c r="ID282" s="26"/>
      <c r="IE282" s="26"/>
      <c r="IF282" s="26"/>
      <c r="IG282" s="26"/>
      <c r="IH282" s="26"/>
      <c r="II282" s="26"/>
      <c r="IJ282" s="26"/>
      <c r="IK282" s="26"/>
      <c r="IL282" s="26"/>
      <c r="IM282" s="26"/>
      <c r="IN282" s="26"/>
      <c r="IO282" s="26"/>
      <c r="IP282" s="26"/>
      <c r="IQ282" s="26"/>
      <c r="IR282" s="26"/>
    </row>
    <row r="283" spans="1:252" ht="25.5">
      <c r="A283" s="23" t="s">
        <v>365</v>
      </c>
      <c r="B283" s="9" t="s">
        <v>358</v>
      </c>
      <c r="C283" s="9" t="s">
        <v>1527</v>
      </c>
      <c r="D283" s="9" t="s">
        <v>1528</v>
      </c>
      <c r="E283" s="63" t="s">
        <v>862</v>
      </c>
      <c r="F283" s="63" t="s">
        <v>865</v>
      </c>
      <c r="G283" s="64">
        <v>460644</v>
      </c>
      <c r="H283" s="64">
        <v>644043</v>
      </c>
      <c r="I283" s="65" t="s">
        <v>347</v>
      </c>
      <c r="J283" s="65" t="s">
        <v>340</v>
      </c>
      <c r="K283" s="65">
        <v>1</v>
      </c>
      <c r="L283" s="6"/>
      <c r="M283" s="9" t="s">
        <v>348</v>
      </c>
      <c r="N283" s="66">
        <v>425945</v>
      </c>
      <c r="O283" s="40">
        <v>22536</v>
      </c>
      <c r="P283" s="40">
        <v>42260</v>
      </c>
      <c r="Q283" s="67" t="s">
        <v>340</v>
      </c>
      <c r="R283" s="67">
        <v>2</v>
      </c>
      <c r="S283" s="67">
        <v>2</v>
      </c>
      <c r="T283" s="65" t="s">
        <v>340</v>
      </c>
      <c r="U283" s="65" t="s">
        <v>340</v>
      </c>
      <c r="V283" s="68" t="s">
        <v>340</v>
      </c>
      <c r="W283" s="65"/>
      <c r="X283" s="65" t="s">
        <v>340</v>
      </c>
      <c r="Y283" s="65" t="s">
        <v>340</v>
      </c>
      <c r="Z283" s="68"/>
      <c r="AA283" s="69">
        <v>1</v>
      </c>
      <c r="AB283" s="69">
        <v>45.50581166272656</v>
      </c>
      <c r="AC283" s="9">
        <v>2</v>
      </c>
      <c r="AD283" s="69">
        <v>13.78299842395587</v>
      </c>
      <c r="AE283" s="79">
        <v>1</v>
      </c>
      <c r="AF283" s="79"/>
      <c r="AG283" s="79"/>
      <c r="AH283" s="79"/>
      <c r="AI283" s="20" t="s">
        <v>1502</v>
      </c>
      <c r="AJ283" s="20"/>
      <c r="AK283" s="20"/>
      <c r="AL283" s="20"/>
      <c r="AM283" s="9" t="s">
        <v>340</v>
      </c>
      <c r="AN283" s="9" t="s">
        <v>340</v>
      </c>
      <c r="AO283" s="9" t="s">
        <v>340</v>
      </c>
      <c r="AP283" s="9" t="s">
        <v>340</v>
      </c>
      <c r="AQ283" s="9" t="s">
        <v>340</v>
      </c>
      <c r="AR283" s="80" t="s">
        <v>340</v>
      </c>
      <c r="AS283" s="80" t="s">
        <v>340</v>
      </c>
      <c r="AT283" s="80" t="s">
        <v>340</v>
      </c>
      <c r="AU283" s="80" t="s">
        <v>340</v>
      </c>
      <c r="AV283" s="80" t="s">
        <v>340</v>
      </c>
      <c r="AW283" s="80" t="s">
        <v>340</v>
      </c>
      <c r="AX283" s="80" t="s">
        <v>340</v>
      </c>
      <c r="AY283" s="70">
        <v>45.50581166272656</v>
      </c>
      <c r="AZ283" s="70">
        <v>40.711189913317575</v>
      </c>
      <c r="BA283" s="70">
        <v>0.002462568951930654</v>
      </c>
      <c r="BB283" s="70">
        <v>3.2456658786446018</v>
      </c>
      <c r="BC283" s="70">
        <v>5.626970055161545</v>
      </c>
      <c r="BD283" s="70">
        <v>4.110027580772262</v>
      </c>
      <c r="BE283" s="70">
        <v>0.7978723404255319</v>
      </c>
      <c r="BF283" s="71" t="s">
        <v>340</v>
      </c>
      <c r="BG283" s="71" t="s">
        <v>340</v>
      </c>
      <c r="BH283" s="71" t="s">
        <v>340</v>
      </c>
      <c r="BI283" s="71" t="s">
        <v>340</v>
      </c>
      <c r="BJ283" s="71"/>
      <c r="BK283" s="71" t="s">
        <v>340</v>
      </c>
      <c r="BL283" s="9">
        <v>2</v>
      </c>
      <c r="BM283" s="9" t="s">
        <v>340</v>
      </c>
      <c r="BN283" s="3" t="s">
        <v>1279</v>
      </c>
      <c r="BO283" s="20" t="s">
        <v>1501</v>
      </c>
      <c r="BP283" s="9"/>
      <c r="BQ283" s="9">
        <v>2</v>
      </c>
      <c r="BR283" s="9">
        <v>2</v>
      </c>
      <c r="BS283" s="9">
        <v>0</v>
      </c>
      <c r="BT283" s="9">
        <v>1</v>
      </c>
      <c r="BU283" s="9">
        <v>1</v>
      </c>
      <c r="BV283" s="9">
        <v>0</v>
      </c>
      <c r="BW283" s="9">
        <v>0</v>
      </c>
      <c r="BX283" s="9">
        <v>4</v>
      </c>
      <c r="BY283" s="9">
        <v>0</v>
      </c>
      <c r="BZ283" s="9">
        <v>0</v>
      </c>
      <c r="CA283" s="9">
        <v>0</v>
      </c>
      <c r="CB283" s="9">
        <v>0</v>
      </c>
      <c r="CC283" s="9" t="s">
        <v>340</v>
      </c>
      <c r="CD283" s="9" t="s">
        <v>340</v>
      </c>
      <c r="CE283" s="9">
        <v>2</v>
      </c>
      <c r="CF283" s="9" t="s">
        <v>340</v>
      </c>
      <c r="CG283" s="9">
        <v>0</v>
      </c>
      <c r="CH283" s="9">
        <v>0</v>
      </c>
      <c r="CI283" s="9">
        <v>0</v>
      </c>
      <c r="CJ283" s="72">
        <v>8000</v>
      </c>
      <c r="CK283" s="72">
        <v>200</v>
      </c>
      <c r="CL283" s="79">
        <v>0</v>
      </c>
      <c r="CM283" s="22" t="s">
        <v>1500</v>
      </c>
      <c r="CN283" s="9" t="s">
        <v>340</v>
      </c>
      <c r="CO283" s="9"/>
      <c r="CP283" s="73"/>
      <c r="CQ283" s="74" t="s">
        <v>340</v>
      </c>
      <c r="CR283" s="25"/>
      <c r="CS283" s="25"/>
      <c r="CT283" s="71"/>
      <c r="CU283" s="9" t="s">
        <v>1499</v>
      </c>
      <c r="CV283" s="9">
        <v>1</v>
      </c>
      <c r="CW283" s="9">
        <v>1</v>
      </c>
      <c r="CX283" s="72"/>
      <c r="CY283" s="26" t="s">
        <v>1406</v>
      </c>
      <c r="CZ283" s="71"/>
      <c r="DA283" s="71"/>
      <c r="DB283" s="76"/>
      <c r="DC283" s="9"/>
      <c r="DD283" s="9" t="s">
        <v>340</v>
      </c>
      <c r="DE283" s="6"/>
      <c r="DF283" s="5"/>
      <c r="DG283" s="5"/>
      <c r="DH283" s="5"/>
      <c r="DI283" s="5" t="s">
        <v>340</v>
      </c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>
        <v>2553.0918</v>
      </c>
      <c r="DW283" s="5"/>
      <c r="DX283" s="5"/>
      <c r="DY283" s="5"/>
      <c r="DZ283" s="5">
        <v>2553.0918</v>
      </c>
      <c r="EA283" s="5"/>
      <c r="EB283" s="5">
        <v>5066.1842</v>
      </c>
      <c r="EC283" s="5"/>
      <c r="ED283" s="5"/>
      <c r="EE283" s="5"/>
      <c r="EF283" s="5">
        <v>5066.1842</v>
      </c>
      <c r="EG283" s="5">
        <v>2553.0918</v>
      </c>
      <c r="EH283" s="5">
        <v>20</v>
      </c>
      <c r="EI283" s="5"/>
      <c r="EJ283" s="5"/>
      <c r="EK283" s="5">
        <v>4500</v>
      </c>
      <c r="EL283" s="5">
        <v>78.7</v>
      </c>
      <c r="EM283" s="5"/>
      <c r="EN283" s="5"/>
      <c r="EO283" s="5">
        <v>384.5</v>
      </c>
      <c r="EP283" s="5">
        <v>115.5</v>
      </c>
      <c r="EQ283" s="5"/>
      <c r="ER283" s="5"/>
      <c r="ES283" s="5">
        <v>5098.7</v>
      </c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77">
        <v>12717.975999999999</v>
      </c>
      <c r="FE283" s="26"/>
      <c r="FF283" s="26"/>
      <c r="FG283" s="26"/>
      <c r="FH283" s="26"/>
      <c r="FI283" s="26"/>
      <c r="FJ283" s="26"/>
      <c r="FK283" s="26"/>
      <c r="FL283" s="26"/>
      <c r="FM283" s="26"/>
      <c r="FN283" s="26"/>
      <c r="FO283" s="26"/>
      <c r="FP283" s="26"/>
      <c r="FQ283" s="26"/>
      <c r="FR283" s="26"/>
      <c r="FS283" s="26"/>
      <c r="FT283" s="26"/>
      <c r="FU283" s="26"/>
      <c r="FV283" s="26"/>
      <c r="FW283" s="26"/>
      <c r="FX283" s="26"/>
      <c r="FY283" s="26"/>
      <c r="FZ283" s="26"/>
      <c r="GA283" s="26"/>
      <c r="GB283" s="26"/>
      <c r="GC283" s="26"/>
      <c r="GD283" s="26"/>
      <c r="GE283" s="26"/>
      <c r="GF283" s="26"/>
      <c r="GG283" s="26"/>
      <c r="GH283" s="26"/>
      <c r="GI283" s="26"/>
      <c r="GJ283" s="26"/>
      <c r="GK283" s="26"/>
      <c r="GL283" s="26"/>
      <c r="GM283" s="26"/>
      <c r="GN283" s="26"/>
      <c r="GO283" s="26"/>
      <c r="GP283" s="26"/>
      <c r="GQ283" s="26"/>
      <c r="GR283" s="26"/>
      <c r="GS283" s="26"/>
      <c r="GT283" s="26"/>
      <c r="GU283" s="26"/>
      <c r="GV283" s="26"/>
      <c r="GW283" s="26"/>
      <c r="GX283" s="26"/>
      <c r="GY283" s="26"/>
      <c r="GZ283" s="26"/>
      <c r="HA283" s="26"/>
      <c r="HB283" s="26"/>
      <c r="HC283" s="26"/>
      <c r="HD283" s="26"/>
      <c r="HE283" s="26"/>
      <c r="HF283" s="26"/>
      <c r="HG283" s="26"/>
      <c r="HH283" s="26"/>
      <c r="HI283" s="26"/>
      <c r="HJ283" s="26"/>
      <c r="HK283" s="26"/>
      <c r="HL283" s="26"/>
      <c r="HM283" s="26"/>
      <c r="HN283" s="26"/>
      <c r="HO283" s="26"/>
      <c r="HP283" s="26"/>
      <c r="HQ283" s="26"/>
      <c r="HR283" s="26"/>
      <c r="HS283" s="26"/>
      <c r="HT283" s="26"/>
      <c r="HU283" s="26"/>
      <c r="HV283" s="26"/>
      <c r="HW283" s="26"/>
      <c r="HX283" s="26"/>
      <c r="HY283" s="26"/>
      <c r="HZ283" s="26"/>
      <c r="IA283" s="26"/>
      <c r="IB283" s="26"/>
      <c r="IC283" s="26"/>
      <c r="ID283" s="26"/>
      <c r="IE283" s="26"/>
      <c r="IF283" s="26"/>
      <c r="IG283" s="26"/>
      <c r="IH283" s="26"/>
      <c r="II283" s="26"/>
      <c r="IJ283" s="26"/>
      <c r="IK283" s="26"/>
      <c r="IL283" s="26"/>
      <c r="IM283" s="26"/>
      <c r="IN283" s="26"/>
      <c r="IO283" s="26"/>
      <c r="IP283" s="26"/>
      <c r="IQ283" s="26"/>
      <c r="IR283" s="26"/>
    </row>
    <row r="284" spans="1:252" ht="12.75">
      <c r="A284" s="23" t="s">
        <v>357</v>
      </c>
      <c r="B284" s="9" t="s">
        <v>358</v>
      </c>
      <c r="C284" s="9" t="s">
        <v>1562</v>
      </c>
      <c r="D284" s="9" t="s">
        <v>1563</v>
      </c>
      <c r="E284" s="63" t="s">
        <v>862</v>
      </c>
      <c r="F284" s="63" t="s">
        <v>867</v>
      </c>
      <c r="G284" s="64">
        <v>451858</v>
      </c>
      <c r="H284" s="64">
        <v>655325</v>
      </c>
      <c r="I284" s="65" t="s">
        <v>347</v>
      </c>
      <c r="J284" s="65"/>
      <c r="K284" s="65">
        <v>3</v>
      </c>
      <c r="L284" s="60"/>
      <c r="M284" s="9" t="s">
        <v>348</v>
      </c>
      <c r="N284" s="66">
        <v>162168</v>
      </c>
      <c r="O284" s="40">
        <v>3470</v>
      </c>
      <c r="P284" s="40">
        <v>18618</v>
      </c>
      <c r="Q284" s="67" t="s">
        <v>340</v>
      </c>
      <c r="R284" s="67"/>
      <c r="S284" s="67">
        <v>1</v>
      </c>
      <c r="T284" s="9" t="s">
        <v>340</v>
      </c>
      <c r="U284" s="9" t="s">
        <v>340</v>
      </c>
      <c r="V284" s="68" t="s">
        <v>340</v>
      </c>
      <c r="W284" s="65"/>
      <c r="X284" s="65" t="s">
        <v>340</v>
      </c>
      <c r="Y284" s="65"/>
      <c r="Z284" s="68"/>
      <c r="AA284" s="69">
        <v>1</v>
      </c>
      <c r="AB284" s="69">
        <v>53.628588882101404</v>
      </c>
      <c r="AC284" s="9">
        <v>2</v>
      </c>
      <c r="AD284" s="69">
        <v>35.44288332315211</v>
      </c>
      <c r="AE284" s="24">
        <v>1</v>
      </c>
      <c r="AF284" s="83"/>
      <c r="AG284" s="74"/>
      <c r="AH284" s="74"/>
      <c r="AI284" s="20"/>
      <c r="AJ284" s="20"/>
      <c r="AK284" s="20"/>
      <c r="AL284" s="20" t="s">
        <v>1502</v>
      </c>
      <c r="AM284" s="9" t="s">
        <v>340</v>
      </c>
      <c r="AN284" s="9" t="s">
        <v>340</v>
      </c>
      <c r="AO284" s="9" t="s">
        <v>340</v>
      </c>
      <c r="AP284" s="9" t="s">
        <v>340</v>
      </c>
      <c r="AQ284" s="9">
        <v>0</v>
      </c>
      <c r="AR284" s="80" t="s">
        <v>340</v>
      </c>
      <c r="AS284" s="80" t="s">
        <v>340</v>
      </c>
      <c r="AT284" s="80" t="s">
        <v>340</v>
      </c>
      <c r="AU284" s="80" t="s">
        <v>340</v>
      </c>
      <c r="AV284" s="80" t="s">
        <v>340</v>
      </c>
      <c r="AW284" s="80" t="s">
        <v>340</v>
      </c>
      <c r="AX284" s="80" t="s">
        <v>340</v>
      </c>
      <c r="AY284" s="70">
        <v>53.628588882101404</v>
      </c>
      <c r="AZ284" s="70">
        <v>10.928527794746486</v>
      </c>
      <c r="BA284" s="70">
        <v>0.006108735491753207</v>
      </c>
      <c r="BB284" s="70">
        <v>11.869273060476482</v>
      </c>
      <c r="BC284" s="70">
        <v>20.40317654245571</v>
      </c>
      <c r="BD284" s="70">
        <v>0.6658521686010996</v>
      </c>
      <c r="BE284" s="70">
        <v>2.4984728161270615</v>
      </c>
      <c r="BF284" s="71" t="s">
        <v>340</v>
      </c>
      <c r="BG284" s="71" t="s">
        <v>340</v>
      </c>
      <c r="BH284" s="71" t="s">
        <v>340</v>
      </c>
      <c r="BI284" s="71" t="s">
        <v>340</v>
      </c>
      <c r="BJ284" s="71"/>
      <c r="BK284" s="71" t="s">
        <v>340</v>
      </c>
      <c r="BL284" s="84">
        <v>3</v>
      </c>
      <c r="BM284" s="9" t="s">
        <v>340</v>
      </c>
      <c r="BN284" s="3" t="s">
        <v>1196</v>
      </c>
      <c r="BO284" s="20" t="s">
        <v>1502</v>
      </c>
      <c r="BP284" s="9"/>
      <c r="BQ284" s="9">
        <v>3</v>
      </c>
      <c r="BR284" s="9">
        <v>3</v>
      </c>
      <c r="BS284" s="9">
        <v>0</v>
      </c>
      <c r="BT284" s="9">
        <v>2</v>
      </c>
      <c r="BU284" s="9">
        <v>1</v>
      </c>
      <c r="BV284" s="9">
        <v>0</v>
      </c>
      <c r="BW284" s="9">
        <v>0</v>
      </c>
      <c r="BX284" s="9">
        <v>3</v>
      </c>
      <c r="BY284" s="9">
        <v>0</v>
      </c>
      <c r="BZ284" s="9">
        <v>0</v>
      </c>
      <c r="CA284" s="9">
        <v>0</v>
      </c>
      <c r="CB284" s="9">
        <v>0</v>
      </c>
      <c r="CC284" s="9" t="s">
        <v>340</v>
      </c>
      <c r="CD284" s="9" t="s">
        <v>340</v>
      </c>
      <c r="CE284" s="9">
        <v>2</v>
      </c>
      <c r="CF284" s="9" t="s">
        <v>340</v>
      </c>
      <c r="CG284" s="9">
        <v>0</v>
      </c>
      <c r="CH284" s="9">
        <v>0</v>
      </c>
      <c r="CI284" s="9">
        <v>0</v>
      </c>
      <c r="CJ284" s="72">
        <v>7000</v>
      </c>
      <c r="CK284" s="72">
        <v>200</v>
      </c>
      <c r="CL284" s="24" t="s">
        <v>784</v>
      </c>
      <c r="CM284" s="21" t="s">
        <v>1564</v>
      </c>
      <c r="CN284" s="9" t="s">
        <v>340</v>
      </c>
      <c r="CO284" s="9"/>
      <c r="CP284" s="73" t="s">
        <v>340</v>
      </c>
      <c r="CQ284" s="74" t="s">
        <v>340</v>
      </c>
      <c r="CR284" s="25"/>
      <c r="CS284" s="25"/>
      <c r="CT284" s="71"/>
      <c r="CU284" s="9" t="s">
        <v>1545</v>
      </c>
      <c r="CV284" s="9">
        <v>1</v>
      </c>
      <c r="CW284" s="9">
        <v>3</v>
      </c>
      <c r="CX284" s="75" t="s">
        <v>784</v>
      </c>
      <c r="CY284" s="26" t="s">
        <v>819</v>
      </c>
      <c r="CZ284" s="71"/>
      <c r="DA284" s="71"/>
      <c r="DB284" s="76">
        <v>15</v>
      </c>
      <c r="DC284" s="9"/>
      <c r="DD284" s="9" t="s">
        <v>340</v>
      </c>
      <c r="DE284" s="6"/>
      <c r="DF284" s="5"/>
      <c r="DG284" s="5"/>
      <c r="DH284" s="5"/>
      <c r="DI284" s="5" t="s">
        <v>340</v>
      </c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>
        <v>40</v>
      </c>
      <c r="EO284" s="5"/>
      <c r="EP284" s="5"/>
      <c r="EQ284" s="5"/>
      <c r="ER284" s="5"/>
      <c r="ES284" s="5">
        <v>40</v>
      </c>
      <c r="ET284" s="5" t="s">
        <v>340</v>
      </c>
      <c r="EU284" s="5"/>
      <c r="EV284" s="5"/>
      <c r="EW284" s="5"/>
      <c r="EX284" s="5"/>
      <c r="EY284" s="5"/>
      <c r="EZ284" s="5"/>
      <c r="FA284" s="5"/>
      <c r="FB284" s="5"/>
      <c r="FC284" s="5"/>
      <c r="FD284" s="77">
        <v>4</v>
      </c>
      <c r="FE284" s="26"/>
      <c r="FF284" s="26"/>
      <c r="FG284" s="26"/>
      <c r="FH284" s="26"/>
      <c r="FI284" s="26"/>
      <c r="FJ284" s="26"/>
      <c r="FK284" s="26"/>
      <c r="FL284" s="26"/>
      <c r="FM284" s="26"/>
      <c r="FN284" s="26"/>
      <c r="FO284" s="26"/>
      <c r="FP284" s="26"/>
      <c r="FQ284" s="26"/>
      <c r="FR284" s="26"/>
      <c r="FS284" s="26"/>
      <c r="FT284" s="26"/>
      <c r="FU284" s="26"/>
      <c r="FV284" s="26"/>
      <c r="FW284" s="26"/>
      <c r="FX284" s="26"/>
      <c r="FY284" s="26"/>
      <c r="FZ284" s="26"/>
      <c r="GA284" s="26"/>
      <c r="GB284" s="26"/>
      <c r="GC284" s="26"/>
      <c r="GD284" s="26"/>
      <c r="GE284" s="26"/>
      <c r="GF284" s="26"/>
      <c r="GG284" s="26"/>
      <c r="GH284" s="26"/>
      <c r="GI284" s="26"/>
      <c r="GJ284" s="26"/>
      <c r="GK284" s="26"/>
      <c r="GL284" s="26"/>
      <c r="GM284" s="26"/>
      <c r="GN284" s="26"/>
      <c r="GO284" s="26"/>
      <c r="GP284" s="26"/>
      <c r="GQ284" s="26"/>
      <c r="GR284" s="26"/>
      <c r="GS284" s="26"/>
      <c r="GT284" s="26"/>
      <c r="GU284" s="26"/>
      <c r="GV284" s="26"/>
      <c r="GW284" s="26"/>
      <c r="GX284" s="26"/>
      <c r="GY284" s="26"/>
      <c r="GZ284" s="26"/>
      <c r="HA284" s="26"/>
      <c r="HB284" s="26"/>
      <c r="HC284" s="26"/>
      <c r="HD284" s="26"/>
      <c r="HE284" s="26"/>
      <c r="HF284" s="26"/>
      <c r="HG284" s="26"/>
      <c r="HH284" s="26"/>
      <c r="HI284" s="26"/>
      <c r="HJ284" s="26"/>
      <c r="HK284" s="26"/>
      <c r="HL284" s="26"/>
      <c r="HM284" s="26"/>
      <c r="HN284" s="26"/>
      <c r="HO284" s="26"/>
      <c r="HP284" s="26"/>
      <c r="HQ284" s="26"/>
      <c r="HR284" s="26"/>
      <c r="HS284" s="26"/>
      <c r="HT284" s="26"/>
      <c r="HU284" s="26"/>
      <c r="HV284" s="26"/>
      <c r="HW284" s="26"/>
      <c r="HX284" s="26"/>
      <c r="HY284" s="26"/>
      <c r="HZ284" s="26"/>
      <c r="IA284" s="26"/>
      <c r="IB284" s="26"/>
      <c r="IC284" s="26"/>
      <c r="ID284" s="26"/>
      <c r="IE284" s="26"/>
      <c r="IF284" s="26"/>
      <c r="IG284" s="26"/>
      <c r="IH284" s="26"/>
      <c r="II284" s="26"/>
      <c r="IJ284" s="26"/>
      <c r="IK284" s="26"/>
      <c r="IL284" s="26"/>
      <c r="IM284" s="26"/>
      <c r="IN284" s="26"/>
      <c r="IO284" s="26"/>
      <c r="IP284" s="26"/>
      <c r="IQ284" s="26"/>
      <c r="IR284" s="26"/>
    </row>
    <row r="285" spans="1:252" ht="25.5" customHeight="1">
      <c r="A285" s="111" t="s">
        <v>397</v>
      </c>
      <c r="B285" s="112" t="s">
        <v>358</v>
      </c>
      <c r="C285" s="112" t="s">
        <v>1738</v>
      </c>
      <c r="D285" s="112" t="s">
        <v>1739</v>
      </c>
      <c r="E285" s="113" t="s">
        <v>1740</v>
      </c>
      <c r="F285" s="113" t="s">
        <v>984</v>
      </c>
      <c r="G285" s="114">
        <v>470927</v>
      </c>
      <c r="H285" s="114">
        <v>675005</v>
      </c>
      <c r="I285" s="115" t="s">
        <v>384</v>
      </c>
      <c r="J285" s="115"/>
      <c r="K285" s="115"/>
      <c r="L285" s="116">
        <v>1996</v>
      </c>
      <c r="M285" s="112" t="s">
        <v>348</v>
      </c>
      <c r="N285" s="117"/>
      <c r="O285" s="118"/>
      <c r="P285" s="118">
        <v>1450</v>
      </c>
      <c r="Q285" s="119"/>
      <c r="R285" s="119"/>
      <c r="S285" s="119"/>
      <c r="T285" s="115" t="s">
        <v>340</v>
      </c>
      <c r="U285" s="115"/>
      <c r="V285" s="120"/>
      <c r="W285" s="115"/>
      <c r="X285" s="115"/>
      <c r="Y285" s="115"/>
      <c r="Z285" s="120" t="s">
        <v>340</v>
      </c>
      <c r="AA285" s="121">
        <v>1</v>
      </c>
      <c r="AB285" s="121">
        <v>46.98310539018504</v>
      </c>
      <c r="AC285" s="112">
        <v>1</v>
      </c>
      <c r="AD285" s="121">
        <v>43.041029766693484</v>
      </c>
      <c r="AE285" s="122"/>
      <c r="AF285" s="122"/>
      <c r="AG285" s="122"/>
      <c r="AH285" s="122"/>
      <c r="AI285" s="123" t="s">
        <v>1501</v>
      </c>
      <c r="AJ285" s="123"/>
      <c r="AK285" s="123"/>
      <c r="AL285" s="123"/>
      <c r="AM285" s="112" t="s">
        <v>340</v>
      </c>
      <c r="AN285" s="112">
        <v>0</v>
      </c>
      <c r="AO285" s="112" t="s">
        <v>340</v>
      </c>
      <c r="AP285" s="112">
        <v>0</v>
      </c>
      <c r="AQ285" s="112">
        <v>0</v>
      </c>
      <c r="AR285" s="124" t="s">
        <v>340</v>
      </c>
      <c r="AS285" s="124" t="s">
        <v>340</v>
      </c>
      <c r="AT285" s="124">
        <v>0</v>
      </c>
      <c r="AU285" s="124" t="s">
        <v>340</v>
      </c>
      <c r="AV285" s="124" t="s">
        <v>340</v>
      </c>
      <c r="AW285" s="124" t="s">
        <v>340</v>
      </c>
      <c r="AX285" s="124">
        <v>0</v>
      </c>
      <c r="AY285" s="125">
        <v>46.98310539018504</v>
      </c>
      <c r="AZ285" s="125">
        <v>9.97586484312148</v>
      </c>
      <c r="BA285" s="125">
        <v>0</v>
      </c>
      <c r="BB285" s="125">
        <v>2.9766693483507645</v>
      </c>
      <c r="BC285" s="125">
        <v>25.2614641995173</v>
      </c>
      <c r="BD285" s="125">
        <v>14.802896218825424</v>
      </c>
      <c r="BE285" s="125">
        <v>0</v>
      </c>
      <c r="BF285" s="126" t="s">
        <v>340</v>
      </c>
      <c r="BG285" s="126" t="s">
        <v>340</v>
      </c>
      <c r="BH285" s="126" t="s">
        <v>340</v>
      </c>
      <c r="BI285" s="126"/>
      <c r="BJ285" s="126"/>
      <c r="BK285" s="126" t="s">
        <v>340</v>
      </c>
      <c r="BL285" s="112">
        <v>3</v>
      </c>
      <c r="BM285" s="112" t="s">
        <v>340</v>
      </c>
      <c r="BN285" s="127" t="s">
        <v>1296</v>
      </c>
      <c r="BO285" s="123" t="s">
        <v>1502</v>
      </c>
      <c r="BP285" s="112"/>
      <c r="BQ285" s="112">
        <v>4</v>
      </c>
      <c r="BR285" s="112">
        <v>3</v>
      </c>
      <c r="BS285" s="112">
        <v>1</v>
      </c>
      <c r="BT285" s="112">
        <v>1</v>
      </c>
      <c r="BU285" s="112">
        <v>2</v>
      </c>
      <c r="BV285" s="112">
        <v>0</v>
      </c>
      <c r="BW285" s="112">
        <v>0</v>
      </c>
      <c r="BX285" s="112">
        <v>2</v>
      </c>
      <c r="BY285" s="112">
        <v>0</v>
      </c>
      <c r="BZ285" s="112">
        <v>0</v>
      </c>
      <c r="CA285" s="112">
        <v>0</v>
      </c>
      <c r="CB285" s="112">
        <v>0</v>
      </c>
      <c r="CC285" s="112" t="s">
        <v>340</v>
      </c>
      <c r="CD285" s="112" t="s">
        <v>340</v>
      </c>
      <c r="CE285" s="112">
        <v>1</v>
      </c>
      <c r="CF285" s="112" t="s">
        <v>340</v>
      </c>
      <c r="CG285" s="112">
        <v>0</v>
      </c>
      <c r="CH285" s="112">
        <v>0</v>
      </c>
      <c r="CI285" s="112">
        <v>0</v>
      </c>
      <c r="CJ285" s="128">
        <v>4000</v>
      </c>
      <c r="CK285" s="128">
        <v>100</v>
      </c>
      <c r="CL285" s="129" t="s">
        <v>734</v>
      </c>
      <c r="CM285" s="130" t="s">
        <v>1579</v>
      </c>
      <c r="CN285" s="112"/>
      <c r="CO285" s="112" t="s">
        <v>340</v>
      </c>
      <c r="CP285" s="131"/>
      <c r="CQ285" s="132" t="s">
        <v>340</v>
      </c>
      <c r="CR285" s="133"/>
      <c r="CS285" s="133"/>
      <c r="CT285" s="126"/>
      <c r="CU285" s="112" t="s">
        <v>348</v>
      </c>
      <c r="CV285" s="112">
        <v>1</v>
      </c>
      <c r="CW285" s="112">
        <v>3</v>
      </c>
      <c r="CX285" s="128" t="s">
        <v>734</v>
      </c>
      <c r="CY285" s="134" t="s">
        <v>1417</v>
      </c>
      <c r="CZ285" s="126"/>
      <c r="DA285" s="126"/>
      <c r="DB285" s="135"/>
      <c r="DC285" s="112" t="s">
        <v>340</v>
      </c>
      <c r="DD285" s="112"/>
      <c r="DE285" s="136">
        <v>1996</v>
      </c>
      <c r="DF285" s="137">
        <v>836.2</v>
      </c>
      <c r="DG285" s="137"/>
      <c r="DH285" s="137">
        <v>836.2</v>
      </c>
      <c r="DI285" s="137"/>
      <c r="DJ285" s="137"/>
      <c r="DK285" s="137"/>
      <c r="DL285" s="137">
        <v>337.7</v>
      </c>
      <c r="DM285" s="137"/>
      <c r="DN285" s="137">
        <v>101.4</v>
      </c>
      <c r="DO285" s="137">
        <v>748.3</v>
      </c>
      <c r="DP285" s="137"/>
      <c r="DQ285" s="137"/>
      <c r="DR285" s="137"/>
      <c r="DS285" s="137"/>
      <c r="DT285" s="137">
        <v>1187.4</v>
      </c>
      <c r="DU285" s="137"/>
      <c r="DV285" s="137"/>
      <c r="DW285" s="137"/>
      <c r="DX285" s="137"/>
      <c r="DY285" s="137"/>
      <c r="DZ285" s="137"/>
      <c r="EA285" s="137"/>
      <c r="EB285" s="137"/>
      <c r="EC285" s="137"/>
      <c r="ED285" s="137"/>
      <c r="EE285" s="137"/>
      <c r="EF285" s="137"/>
      <c r="EG285" s="137">
        <v>2023.6</v>
      </c>
      <c r="EH285" s="137"/>
      <c r="EI285" s="137"/>
      <c r="EJ285" s="137"/>
      <c r="EK285" s="137"/>
      <c r="EL285" s="137"/>
      <c r="EM285" s="137"/>
      <c r="EN285" s="137"/>
      <c r="EO285" s="137"/>
      <c r="EP285" s="137"/>
      <c r="EQ285" s="137"/>
      <c r="ER285" s="137"/>
      <c r="ES285" s="137"/>
      <c r="ET285" s="137"/>
      <c r="EU285" s="137"/>
      <c r="EV285" s="137"/>
      <c r="EW285" s="137"/>
      <c r="EX285" s="137"/>
      <c r="EY285" s="137"/>
      <c r="EZ285" s="137"/>
      <c r="FA285" s="137"/>
      <c r="FB285" s="137"/>
      <c r="FC285" s="137"/>
      <c r="FD285" s="138">
        <v>223.6</v>
      </c>
      <c r="FE285" s="26"/>
      <c r="FF285" s="26"/>
      <c r="FG285" s="26"/>
      <c r="FH285" s="26"/>
      <c r="FI285" s="26"/>
      <c r="FJ285" s="26"/>
      <c r="FK285" s="26"/>
      <c r="FL285" s="26"/>
      <c r="FM285" s="26"/>
      <c r="FN285" s="26"/>
      <c r="FO285" s="26"/>
      <c r="FP285" s="26"/>
      <c r="FQ285" s="26"/>
      <c r="FR285" s="26"/>
      <c r="FS285" s="26"/>
      <c r="FT285" s="26"/>
      <c r="FU285" s="26"/>
      <c r="FV285" s="26"/>
      <c r="FW285" s="26"/>
      <c r="FX285" s="26"/>
      <c r="FY285" s="26"/>
      <c r="FZ285" s="26"/>
      <c r="GA285" s="26"/>
      <c r="GB285" s="26"/>
      <c r="GC285" s="26"/>
      <c r="GD285" s="26"/>
      <c r="GE285" s="26"/>
      <c r="GF285" s="26"/>
      <c r="GG285" s="26"/>
      <c r="GH285" s="26"/>
      <c r="GI285" s="26"/>
      <c r="GJ285" s="26"/>
      <c r="GK285" s="26"/>
      <c r="GL285" s="26"/>
      <c r="GM285" s="26"/>
      <c r="GN285" s="26"/>
      <c r="GO285" s="26"/>
      <c r="GP285" s="26"/>
      <c r="GQ285" s="26"/>
      <c r="GR285" s="26"/>
      <c r="GS285" s="26"/>
      <c r="GT285" s="26"/>
      <c r="GU285" s="26"/>
      <c r="GV285" s="26"/>
      <c r="GW285" s="26"/>
      <c r="GX285" s="26"/>
      <c r="GY285" s="26"/>
      <c r="GZ285" s="26"/>
      <c r="HA285" s="26"/>
      <c r="HB285" s="26"/>
      <c r="HC285" s="26"/>
      <c r="HD285" s="26"/>
      <c r="HE285" s="26"/>
      <c r="HF285" s="26"/>
      <c r="HG285" s="26"/>
      <c r="HH285" s="26"/>
      <c r="HI285" s="26"/>
      <c r="HJ285" s="26"/>
      <c r="HK285" s="26"/>
      <c r="HL285" s="26"/>
      <c r="HM285" s="26"/>
      <c r="HN285" s="26"/>
      <c r="HO285" s="26"/>
      <c r="HP285" s="26"/>
      <c r="HQ285" s="26"/>
      <c r="HR285" s="26"/>
      <c r="HS285" s="26"/>
      <c r="HT285" s="26"/>
      <c r="HU285" s="26"/>
      <c r="HV285" s="26"/>
      <c r="HW285" s="26"/>
      <c r="HX285" s="26"/>
      <c r="HY285" s="26"/>
      <c r="HZ285" s="26"/>
      <c r="IA285" s="26"/>
      <c r="IB285" s="26"/>
      <c r="IC285" s="26"/>
      <c r="ID285" s="26"/>
      <c r="IE285" s="26"/>
      <c r="IF285" s="26"/>
      <c r="IG285" s="26"/>
      <c r="IH285" s="26"/>
      <c r="II285" s="26"/>
      <c r="IJ285" s="26"/>
      <c r="IK285" s="26"/>
      <c r="IL285" s="26"/>
      <c r="IM285" s="26"/>
      <c r="IN285" s="26"/>
      <c r="IO285" s="26"/>
      <c r="IP285" s="26"/>
      <c r="IQ285" s="26"/>
      <c r="IR285" s="26"/>
    </row>
    <row r="286" spans="1:252" ht="25.5" customHeight="1">
      <c r="A286" s="111" t="s">
        <v>376</v>
      </c>
      <c r="B286" s="112" t="s">
        <v>377</v>
      </c>
      <c r="C286" s="112" t="s">
        <v>1565</v>
      </c>
      <c r="D286" s="112" t="s">
        <v>1566</v>
      </c>
      <c r="E286" s="113" t="s">
        <v>862</v>
      </c>
      <c r="F286" s="113" t="s">
        <v>856</v>
      </c>
      <c r="G286" s="114">
        <v>461724</v>
      </c>
      <c r="H286" s="114">
        <v>630716</v>
      </c>
      <c r="I286" s="115" t="s">
        <v>347</v>
      </c>
      <c r="J286" s="115"/>
      <c r="K286" s="115">
        <v>3</v>
      </c>
      <c r="L286" s="116"/>
      <c r="M286" s="112" t="s">
        <v>348</v>
      </c>
      <c r="N286" s="117">
        <v>161428</v>
      </c>
      <c r="O286" s="118">
        <v>1434</v>
      </c>
      <c r="P286" s="118">
        <v>12153</v>
      </c>
      <c r="Q286" s="119"/>
      <c r="R286" s="119">
        <v>1</v>
      </c>
      <c r="S286" s="119">
        <v>1</v>
      </c>
      <c r="T286" s="115" t="s">
        <v>340</v>
      </c>
      <c r="U286" s="115" t="s">
        <v>340</v>
      </c>
      <c r="V286" s="120" t="s">
        <v>340</v>
      </c>
      <c r="W286" s="115"/>
      <c r="X286" s="115" t="s">
        <v>340</v>
      </c>
      <c r="Y286" s="115"/>
      <c r="Z286" s="120"/>
      <c r="AA286" s="121">
        <v>1</v>
      </c>
      <c r="AB286" s="121">
        <v>65.27901586735604</v>
      </c>
      <c r="AC286" s="112">
        <v>2</v>
      </c>
      <c r="AD286" s="121">
        <v>21.750757710821894</v>
      </c>
      <c r="AE286" s="122">
        <v>1</v>
      </c>
      <c r="AF286" s="122"/>
      <c r="AG286" s="122"/>
      <c r="AH286" s="122"/>
      <c r="AI286" s="123"/>
      <c r="AJ286" s="123"/>
      <c r="AK286" s="123"/>
      <c r="AL286" s="123" t="s">
        <v>1502</v>
      </c>
      <c r="AM286" s="112" t="s">
        <v>340</v>
      </c>
      <c r="AN286" s="112" t="s">
        <v>340</v>
      </c>
      <c r="AO286" s="112" t="s">
        <v>340</v>
      </c>
      <c r="AP286" s="112" t="s">
        <v>340</v>
      </c>
      <c r="AQ286" s="112">
        <v>0</v>
      </c>
      <c r="AR286" s="124" t="s">
        <v>340</v>
      </c>
      <c r="AS286" s="124" t="s">
        <v>340</v>
      </c>
      <c r="AT286" s="124">
        <v>0</v>
      </c>
      <c r="AU286" s="124" t="s">
        <v>340</v>
      </c>
      <c r="AV286" s="124" t="s">
        <v>340</v>
      </c>
      <c r="AW286" s="124" t="s">
        <v>340</v>
      </c>
      <c r="AX286" s="124" t="s">
        <v>340</v>
      </c>
      <c r="AY286" s="125">
        <v>65.27901586735604</v>
      </c>
      <c r="AZ286" s="125">
        <v>12.97022642182207</v>
      </c>
      <c r="BA286" s="125">
        <v>0</v>
      </c>
      <c r="BB286" s="125">
        <v>1.7828489926903193</v>
      </c>
      <c r="BC286" s="125">
        <v>14.476733820645391</v>
      </c>
      <c r="BD286" s="125">
        <v>4.180780887858798</v>
      </c>
      <c r="BE286" s="125">
        <v>1.3103940096273847</v>
      </c>
      <c r="BF286" s="126" t="s">
        <v>340</v>
      </c>
      <c r="BG286" s="126" t="s">
        <v>340</v>
      </c>
      <c r="BH286" s="126" t="s">
        <v>340</v>
      </c>
      <c r="BI286" s="126" t="s">
        <v>340</v>
      </c>
      <c r="BJ286" s="126" t="s">
        <v>340</v>
      </c>
      <c r="BK286" s="126" t="s">
        <v>340</v>
      </c>
      <c r="BL286" s="112"/>
      <c r="BM286" s="112" t="s">
        <v>340</v>
      </c>
      <c r="BN286" s="127" t="s">
        <v>1168</v>
      </c>
      <c r="BO286" s="123" t="s">
        <v>1501</v>
      </c>
      <c r="BP286" s="112"/>
      <c r="BQ286" s="112">
        <v>1</v>
      </c>
      <c r="BR286" s="112">
        <v>0</v>
      </c>
      <c r="BS286" s="112">
        <v>1</v>
      </c>
      <c r="BT286" s="112">
        <v>0</v>
      </c>
      <c r="BU286" s="112">
        <v>0</v>
      </c>
      <c r="BV286" s="112">
        <v>0</v>
      </c>
      <c r="BW286" s="112">
        <v>0</v>
      </c>
      <c r="BX286" s="112">
        <v>0</v>
      </c>
      <c r="BY286" s="112">
        <v>0</v>
      </c>
      <c r="BZ286" s="112">
        <v>0</v>
      </c>
      <c r="CA286" s="112">
        <v>0</v>
      </c>
      <c r="CB286" s="112">
        <v>0</v>
      </c>
      <c r="CC286" s="112" t="s">
        <v>340</v>
      </c>
      <c r="CD286" s="112" t="s">
        <v>340</v>
      </c>
      <c r="CE286" s="112">
        <v>2</v>
      </c>
      <c r="CF286" s="112" t="s">
        <v>340</v>
      </c>
      <c r="CG286" s="112">
        <v>0</v>
      </c>
      <c r="CH286" s="112">
        <v>0</v>
      </c>
      <c r="CI286" s="112">
        <v>0</v>
      </c>
      <c r="CJ286" s="128">
        <v>7000</v>
      </c>
      <c r="CK286" s="128">
        <v>150</v>
      </c>
      <c r="CL286" s="129">
        <v>0</v>
      </c>
      <c r="CM286" s="130" t="s">
        <v>1500</v>
      </c>
      <c r="CN286" s="112" t="s">
        <v>340</v>
      </c>
      <c r="CO286" s="112"/>
      <c r="CP286" s="131"/>
      <c r="CQ286" s="132" t="s">
        <v>340</v>
      </c>
      <c r="CR286" s="133"/>
      <c r="CS286" s="133"/>
      <c r="CT286" s="126"/>
      <c r="CU286" s="112" t="s">
        <v>1545</v>
      </c>
      <c r="CV286" s="112"/>
      <c r="CW286" s="112">
        <v>3</v>
      </c>
      <c r="CX286" s="128"/>
      <c r="CY286" s="134" t="s">
        <v>1365</v>
      </c>
      <c r="CZ286" s="126"/>
      <c r="DA286" s="126"/>
      <c r="DB286" s="135">
        <v>15</v>
      </c>
      <c r="DC286" s="112"/>
      <c r="DD286" s="112" t="s">
        <v>340</v>
      </c>
      <c r="DE286" s="136"/>
      <c r="DF286" s="137"/>
      <c r="DG286" s="137"/>
      <c r="DH286" s="137"/>
      <c r="DI286" s="137" t="s">
        <v>340</v>
      </c>
      <c r="DJ286" s="137"/>
      <c r="DK286" s="137"/>
      <c r="DL286" s="137"/>
      <c r="DM286" s="137"/>
      <c r="DN286" s="137"/>
      <c r="DO286" s="137"/>
      <c r="DP286" s="137"/>
      <c r="DQ286" s="137"/>
      <c r="DR286" s="137"/>
      <c r="DS286" s="137"/>
      <c r="DT286" s="137"/>
      <c r="DU286" s="137"/>
      <c r="DV286" s="137"/>
      <c r="DW286" s="137"/>
      <c r="DX286" s="137"/>
      <c r="DY286" s="137"/>
      <c r="DZ286" s="137"/>
      <c r="EA286" s="137"/>
      <c r="EB286" s="137"/>
      <c r="EC286" s="137"/>
      <c r="ED286" s="137"/>
      <c r="EE286" s="137"/>
      <c r="EF286" s="137"/>
      <c r="EG286" s="137"/>
      <c r="EH286" s="137"/>
      <c r="EI286" s="137"/>
      <c r="EJ286" s="137">
        <v>180.6</v>
      </c>
      <c r="EK286" s="137">
        <v>100</v>
      </c>
      <c r="EL286" s="137"/>
      <c r="EM286" s="137"/>
      <c r="EN286" s="137">
        <v>35</v>
      </c>
      <c r="EO286" s="137"/>
      <c r="EP286" s="137"/>
      <c r="EQ286" s="137"/>
      <c r="ER286" s="137"/>
      <c r="ES286" s="137">
        <v>315.6</v>
      </c>
      <c r="ET286" s="137" t="s">
        <v>340</v>
      </c>
      <c r="EU286" s="137"/>
      <c r="EV286" s="137"/>
      <c r="EW286" s="137"/>
      <c r="EX286" s="137"/>
      <c r="EY286" s="137"/>
      <c r="EZ286" s="137"/>
      <c r="FA286" s="137"/>
      <c r="FB286" s="137"/>
      <c r="FC286" s="137"/>
      <c r="FD286" s="138">
        <v>315.6</v>
      </c>
      <c r="FE286" s="26"/>
      <c r="FF286" s="26"/>
      <c r="FG286" s="26"/>
      <c r="FH286" s="26"/>
      <c r="FI286" s="26"/>
      <c r="FJ286" s="26"/>
      <c r="FK286" s="26"/>
      <c r="FL286" s="26"/>
      <c r="FM286" s="26"/>
      <c r="FN286" s="26"/>
      <c r="FO286" s="26"/>
      <c r="FP286" s="26"/>
      <c r="FQ286" s="26"/>
      <c r="FR286" s="26"/>
      <c r="FS286" s="26"/>
      <c r="FT286" s="26"/>
      <c r="FU286" s="26"/>
      <c r="FV286" s="26"/>
      <c r="FW286" s="26"/>
      <c r="FX286" s="26"/>
      <c r="FY286" s="26"/>
      <c r="FZ286" s="26"/>
      <c r="GA286" s="26"/>
      <c r="GB286" s="26"/>
      <c r="GC286" s="26"/>
      <c r="GD286" s="26"/>
      <c r="GE286" s="26"/>
      <c r="GF286" s="26"/>
      <c r="GG286" s="26"/>
      <c r="GH286" s="26"/>
      <c r="GI286" s="26"/>
      <c r="GJ286" s="26"/>
      <c r="GK286" s="26"/>
      <c r="GL286" s="26"/>
      <c r="GM286" s="26"/>
      <c r="GN286" s="26"/>
      <c r="GO286" s="26"/>
      <c r="GP286" s="26"/>
      <c r="GQ286" s="26"/>
      <c r="GR286" s="26"/>
      <c r="GS286" s="26"/>
      <c r="GT286" s="26"/>
      <c r="GU286" s="26"/>
      <c r="GV286" s="26"/>
      <c r="GW286" s="26"/>
      <c r="GX286" s="26"/>
      <c r="GY286" s="26"/>
      <c r="GZ286" s="26"/>
      <c r="HA286" s="26"/>
      <c r="HB286" s="26"/>
      <c r="HC286" s="26"/>
      <c r="HD286" s="26"/>
      <c r="HE286" s="26"/>
      <c r="HF286" s="26"/>
      <c r="HG286" s="26"/>
      <c r="HH286" s="26"/>
      <c r="HI286" s="26"/>
      <c r="HJ286" s="26"/>
      <c r="HK286" s="26"/>
      <c r="HL286" s="26"/>
      <c r="HM286" s="26"/>
      <c r="HN286" s="26"/>
      <c r="HO286" s="26"/>
      <c r="HP286" s="26"/>
      <c r="HQ286" s="26"/>
      <c r="HR286" s="26"/>
      <c r="HS286" s="26"/>
      <c r="HT286" s="26"/>
      <c r="HU286" s="26"/>
      <c r="HV286" s="26"/>
      <c r="HW286" s="26"/>
      <c r="HX286" s="26"/>
      <c r="HY286" s="26"/>
      <c r="HZ286" s="26"/>
      <c r="IA286" s="26"/>
      <c r="IB286" s="26"/>
      <c r="IC286" s="26"/>
      <c r="ID286" s="26"/>
      <c r="IE286" s="26"/>
      <c r="IF286" s="26"/>
      <c r="IG286" s="26"/>
      <c r="IH286" s="26"/>
      <c r="II286" s="26"/>
      <c r="IJ286" s="26"/>
      <c r="IK286" s="26"/>
      <c r="IL286" s="26"/>
      <c r="IM286" s="26"/>
      <c r="IN286" s="26"/>
      <c r="IO286" s="26"/>
      <c r="IP286" s="26"/>
      <c r="IQ286" s="26"/>
      <c r="IR286" s="26"/>
    </row>
    <row r="287" spans="1:252" ht="20.25" customHeight="1">
      <c r="A287" s="23" t="s">
        <v>663</v>
      </c>
      <c r="B287" s="9" t="s">
        <v>371</v>
      </c>
      <c r="C287" s="9" t="s">
        <v>73</v>
      </c>
      <c r="D287" s="9" t="s">
        <v>74</v>
      </c>
      <c r="E287" s="63" t="s">
        <v>1080</v>
      </c>
      <c r="F287" s="63" t="s">
        <v>1080</v>
      </c>
      <c r="G287" s="64">
        <v>443244</v>
      </c>
      <c r="H287" s="64">
        <v>654720</v>
      </c>
      <c r="I287" s="65" t="s">
        <v>497</v>
      </c>
      <c r="J287" s="65"/>
      <c r="K287" s="65"/>
      <c r="L287" s="6"/>
      <c r="M287" s="9" t="s">
        <v>348</v>
      </c>
      <c r="N287" s="66"/>
      <c r="O287" s="40"/>
      <c r="P287" s="40">
        <v>1965</v>
      </c>
      <c r="Q287" s="67" t="s">
        <v>340</v>
      </c>
      <c r="R287" s="67"/>
      <c r="S287" s="67"/>
      <c r="T287" s="9"/>
      <c r="U287" s="9"/>
      <c r="V287" s="68"/>
      <c r="W287" s="65"/>
      <c r="X287" s="65"/>
      <c r="Y287" s="65"/>
      <c r="Z287" s="68" t="s">
        <v>340</v>
      </c>
      <c r="AA287" s="69">
        <v>5</v>
      </c>
      <c r="AB287" s="69">
        <v>69.30792377131394</v>
      </c>
      <c r="AC287" s="9">
        <v>1</v>
      </c>
      <c r="AD287" s="69">
        <v>93.38014042126377</v>
      </c>
      <c r="AE287" s="24"/>
      <c r="AF287" s="25"/>
      <c r="AG287" s="25"/>
      <c r="AH287" s="25"/>
      <c r="AI287" s="20"/>
      <c r="AJ287" s="20"/>
      <c r="AK287" s="20"/>
      <c r="AL287" s="20" t="s">
        <v>1501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 t="s">
        <v>340</v>
      </c>
      <c r="AS287" s="9" t="s">
        <v>340</v>
      </c>
      <c r="AT287" s="9">
        <v>0</v>
      </c>
      <c r="AU287" s="9" t="s">
        <v>340</v>
      </c>
      <c r="AV287" s="9" t="s">
        <v>340</v>
      </c>
      <c r="AW287" s="9" t="s">
        <v>340</v>
      </c>
      <c r="AX287" s="9">
        <v>0</v>
      </c>
      <c r="AY287" s="70">
        <v>0.3009027081243731</v>
      </c>
      <c r="AZ287" s="70">
        <v>6.318956870611836</v>
      </c>
      <c r="BA287" s="70">
        <v>0</v>
      </c>
      <c r="BB287" s="70">
        <v>23.771313941825476</v>
      </c>
      <c r="BC287" s="70">
        <v>69.30792377131394</v>
      </c>
      <c r="BD287" s="70">
        <v>0.3009027081243731</v>
      </c>
      <c r="BE287" s="70">
        <v>0</v>
      </c>
      <c r="BF287" s="71" t="s">
        <v>340</v>
      </c>
      <c r="BG287" s="71" t="s">
        <v>340</v>
      </c>
      <c r="BH287" s="71" t="s">
        <v>340</v>
      </c>
      <c r="BI287" s="71"/>
      <c r="BJ287" s="71"/>
      <c r="BK287" s="71" t="s">
        <v>340</v>
      </c>
      <c r="BL287" s="9">
        <v>2</v>
      </c>
      <c r="BM287" s="9" t="s">
        <v>340</v>
      </c>
      <c r="BN287" s="3" t="s">
        <v>1205</v>
      </c>
      <c r="BO287" s="20" t="s">
        <v>1502</v>
      </c>
      <c r="BP287" s="9"/>
      <c r="BQ287" s="9">
        <v>3</v>
      </c>
      <c r="BR287" s="9">
        <v>2</v>
      </c>
      <c r="BS287" s="9">
        <v>1</v>
      </c>
      <c r="BT287" s="9">
        <v>1</v>
      </c>
      <c r="BU287" s="9">
        <v>1</v>
      </c>
      <c r="BV287" s="9">
        <v>0</v>
      </c>
      <c r="BW287" s="9">
        <v>0</v>
      </c>
      <c r="BX287" s="9">
        <v>1</v>
      </c>
      <c r="BY287" s="9">
        <v>1</v>
      </c>
      <c r="BZ287" s="9">
        <v>0</v>
      </c>
      <c r="CA287" s="9">
        <v>0</v>
      </c>
      <c r="CB287" s="9">
        <v>0</v>
      </c>
      <c r="CC287" s="9" t="s">
        <v>340</v>
      </c>
      <c r="CD287" s="9" t="s">
        <v>340</v>
      </c>
      <c r="CE287" s="9">
        <v>1</v>
      </c>
      <c r="CF287" s="9" t="s">
        <v>340</v>
      </c>
      <c r="CG287" s="9">
        <v>0</v>
      </c>
      <c r="CH287" s="9">
        <v>0</v>
      </c>
      <c r="CI287" s="9">
        <v>0</v>
      </c>
      <c r="CJ287" s="72">
        <v>3950</v>
      </c>
      <c r="CK287" s="72">
        <v>75</v>
      </c>
      <c r="CL287" s="24">
        <v>0</v>
      </c>
      <c r="CM287" s="21" t="s">
        <v>1579</v>
      </c>
      <c r="CN287" s="9"/>
      <c r="CO287" s="9" t="s">
        <v>340</v>
      </c>
      <c r="CP287" s="73"/>
      <c r="CQ287" s="74" t="s">
        <v>340</v>
      </c>
      <c r="CR287" s="25"/>
      <c r="CS287" s="25"/>
      <c r="CT287" s="71"/>
      <c r="CU287" s="9" t="s">
        <v>348</v>
      </c>
      <c r="CV287" s="9"/>
      <c r="CW287" s="9">
        <v>3</v>
      </c>
      <c r="CX287" s="75"/>
      <c r="CY287" s="26" t="s">
        <v>1369</v>
      </c>
      <c r="CZ287" s="71"/>
      <c r="DA287" s="71"/>
      <c r="DB287" s="76"/>
      <c r="DC287" s="9"/>
      <c r="DD287" s="9"/>
      <c r="DE287" s="6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77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</row>
    <row r="288" spans="1:252" ht="25.5" customHeight="1">
      <c r="A288" s="23" t="s">
        <v>370</v>
      </c>
      <c r="B288" s="9" t="s">
        <v>371</v>
      </c>
      <c r="C288" s="9" t="s">
        <v>1525</v>
      </c>
      <c r="D288" s="9" t="s">
        <v>1526</v>
      </c>
      <c r="E288" s="63" t="s">
        <v>862</v>
      </c>
      <c r="F288" s="63" t="s">
        <v>860</v>
      </c>
      <c r="G288" s="64">
        <v>445251</v>
      </c>
      <c r="H288" s="64">
        <v>633031</v>
      </c>
      <c r="I288" s="65" t="s">
        <v>347</v>
      </c>
      <c r="J288" s="65" t="s">
        <v>340</v>
      </c>
      <c r="K288" s="65">
        <v>1</v>
      </c>
      <c r="L288" s="6"/>
      <c r="M288" s="9" t="s">
        <v>348</v>
      </c>
      <c r="N288" s="66">
        <v>2713740</v>
      </c>
      <c r="O288" s="40">
        <v>9386</v>
      </c>
      <c r="P288" s="40">
        <v>78842</v>
      </c>
      <c r="Q288" s="67"/>
      <c r="R288" s="67">
        <v>2</v>
      </c>
      <c r="S288" s="67">
        <v>4</v>
      </c>
      <c r="T288" s="65" t="s">
        <v>340</v>
      </c>
      <c r="U288" s="65" t="s">
        <v>340</v>
      </c>
      <c r="V288" s="68" t="s">
        <v>340</v>
      </c>
      <c r="W288" s="65"/>
      <c r="X288" s="65" t="s">
        <v>340</v>
      </c>
      <c r="Y288" s="65" t="s">
        <v>340</v>
      </c>
      <c r="Z288" s="68"/>
      <c r="AA288" s="69">
        <v>1</v>
      </c>
      <c r="AB288" s="69">
        <v>78.68638727528212</v>
      </c>
      <c r="AC288" s="9">
        <v>2</v>
      </c>
      <c r="AD288" s="69">
        <v>10.212802943605048</v>
      </c>
      <c r="AE288" s="79"/>
      <c r="AF288" s="79"/>
      <c r="AG288" s="79" t="s">
        <v>340</v>
      </c>
      <c r="AH288" s="79"/>
      <c r="AI288" s="20"/>
      <c r="AJ288" s="20"/>
      <c r="AK288" s="20"/>
      <c r="AL288" s="20" t="s">
        <v>1502</v>
      </c>
      <c r="AM288" s="9" t="s">
        <v>340</v>
      </c>
      <c r="AN288" s="9" t="s">
        <v>340</v>
      </c>
      <c r="AO288" s="9" t="s">
        <v>340</v>
      </c>
      <c r="AP288" s="9" t="s">
        <v>340</v>
      </c>
      <c r="AQ288" s="9" t="s">
        <v>340</v>
      </c>
      <c r="AR288" s="80" t="s">
        <v>340</v>
      </c>
      <c r="AS288" s="80" t="s">
        <v>340</v>
      </c>
      <c r="AT288" s="80" t="s">
        <v>340</v>
      </c>
      <c r="AU288" s="80" t="s">
        <v>340</v>
      </c>
      <c r="AV288" s="80" t="s">
        <v>340</v>
      </c>
      <c r="AW288" s="80" t="s">
        <v>340</v>
      </c>
      <c r="AX288" s="80" t="s">
        <v>340</v>
      </c>
      <c r="AY288" s="70">
        <v>78.68638727528212</v>
      </c>
      <c r="AZ288" s="70">
        <v>11.100809781112833</v>
      </c>
      <c r="BA288" s="70">
        <v>0.017383494372093695</v>
      </c>
      <c r="BB288" s="70">
        <v>2.2859295099303214</v>
      </c>
      <c r="BC288" s="70">
        <v>4.954295896046704</v>
      </c>
      <c r="BD288" s="70">
        <v>1.1806289927713636</v>
      </c>
      <c r="BE288" s="70">
        <v>1.774565050484565</v>
      </c>
      <c r="BF288" s="71" t="s">
        <v>340</v>
      </c>
      <c r="BG288" s="71" t="s">
        <v>340</v>
      </c>
      <c r="BH288" s="71" t="s">
        <v>340</v>
      </c>
      <c r="BI288" s="71" t="s">
        <v>340</v>
      </c>
      <c r="BJ288" s="71"/>
      <c r="BK288" s="71" t="s">
        <v>340</v>
      </c>
      <c r="BL288" s="9">
        <v>1</v>
      </c>
      <c r="BM288" s="9" t="s">
        <v>340</v>
      </c>
      <c r="BN288" s="3" t="s">
        <v>1231</v>
      </c>
      <c r="BO288" s="20" t="s">
        <v>1501</v>
      </c>
      <c r="BP288" s="9"/>
      <c r="BQ288" s="9">
        <v>3</v>
      </c>
      <c r="BR288" s="9">
        <v>1</v>
      </c>
      <c r="BS288" s="9">
        <v>2</v>
      </c>
      <c r="BT288" s="9">
        <v>0</v>
      </c>
      <c r="BU288" s="9">
        <v>0</v>
      </c>
      <c r="BV288" s="9">
        <v>0</v>
      </c>
      <c r="BW288" s="9">
        <v>0</v>
      </c>
      <c r="BX288" s="9">
        <v>2</v>
      </c>
      <c r="BY288" s="9">
        <v>0</v>
      </c>
      <c r="BZ288" s="9">
        <v>0</v>
      </c>
      <c r="CA288" s="9">
        <v>0</v>
      </c>
      <c r="CB288" s="9">
        <v>0</v>
      </c>
      <c r="CC288" s="9" t="s">
        <v>340</v>
      </c>
      <c r="CD288" s="9" t="s">
        <v>340</v>
      </c>
      <c r="CE288" s="9">
        <v>2</v>
      </c>
      <c r="CF288" s="9" t="s">
        <v>340</v>
      </c>
      <c r="CG288" s="9">
        <v>0</v>
      </c>
      <c r="CH288" s="9">
        <v>0</v>
      </c>
      <c r="CI288" s="9">
        <v>0</v>
      </c>
      <c r="CJ288" s="72">
        <v>8800</v>
      </c>
      <c r="CK288" s="72">
        <v>200</v>
      </c>
      <c r="CL288" s="24">
        <v>0</v>
      </c>
      <c r="CM288" s="22" t="s">
        <v>1509</v>
      </c>
      <c r="CN288" s="9" t="s">
        <v>340</v>
      </c>
      <c r="CO288" s="9"/>
      <c r="CP288" s="81"/>
      <c r="CQ288" s="74" t="s">
        <v>340</v>
      </c>
      <c r="CR288" s="25"/>
      <c r="CS288" s="25"/>
      <c r="CT288" s="71"/>
      <c r="CU288" s="9" t="s">
        <v>1499</v>
      </c>
      <c r="CV288" s="9">
        <v>1</v>
      </c>
      <c r="CW288" s="9">
        <v>1</v>
      </c>
      <c r="CX288" s="72"/>
      <c r="CY288" s="2" t="s">
        <v>1363</v>
      </c>
      <c r="CZ288" s="71"/>
      <c r="DA288" s="71"/>
      <c r="DB288" s="76">
        <v>10</v>
      </c>
      <c r="DC288" s="9"/>
      <c r="DD288" s="9" t="s">
        <v>340</v>
      </c>
      <c r="DE288" s="6"/>
      <c r="DF288" s="5"/>
      <c r="DG288" s="5"/>
      <c r="DH288" s="5"/>
      <c r="DI288" s="5" t="s">
        <v>340</v>
      </c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>
        <v>200</v>
      </c>
      <c r="EK288" s="5"/>
      <c r="EL288" s="5"/>
      <c r="EM288" s="5"/>
      <c r="EN288" s="5">
        <v>135</v>
      </c>
      <c r="EO288" s="5">
        <v>900</v>
      </c>
      <c r="EP288" s="5"/>
      <c r="EQ288" s="5"/>
      <c r="ER288" s="5"/>
      <c r="ES288" s="5">
        <v>1235</v>
      </c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77">
        <v>1235</v>
      </c>
      <c r="FE288" s="26"/>
      <c r="FF288" s="26"/>
      <c r="FG288" s="26"/>
      <c r="FH288" s="26"/>
      <c r="FI288" s="26"/>
      <c r="FJ288" s="26"/>
      <c r="FK288" s="26"/>
      <c r="FL288" s="26"/>
      <c r="FM288" s="26"/>
      <c r="FN288" s="26"/>
      <c r="FO288" s="26"/>
      <c r="FP288" s="26"/>
      <c r="FQ288" s="26"/>
      <c r="FR288" s="26"/>
      <c r="FS288" s="26"/>
      <c r="FT288" s="26"/>
      <c r="FU288" s="26"/>
      <c r="FV288" s="26"/>
      <c r="FW288" s="26"/>
      <c r="FX288" s="26"/>
      <c r="FY288" s="26"/>
      <c r="FZ288" s="26"/>
      <c r="GA288" s="26"/>
      <c r="GB288" s="26"/>
      <c r="GC288" s="26"/>
      <c r="GD288" s="26"/>
      <c r="GE288" s="26"/>
      <c r="GF288" s="26"/>
      <c r="GG288" s="26"/>
      <c r="GH288" s="26"/>
      <c r="GI288" s="26"/>
      <c r="GJ288" s="26"/>
      <c r="GK288" s="26"/>
      <c r="GL288" s="26"/>
      <c r="GM288" s="26"/>
      <c r="GN288" s="26"/>
      <c r="GO288" s="26"/>
      <c r="GP288" s="26"/>
      <c r="GQ288" s="26"/>
      <c r="GR288" s="26"/>
      <c r="GS288" s="26"/>
      <c r="GT288" s="26"/>
      <c r="GU288" s="26"/>
      <c r="GV288" s="26"/>
      <c r="GW288" s="26"/>
      <c r="GX288" s="26"/>
      <c r="GY288" s="26"/>
      <c r="GZ288" s="26"/>
      <c r="HA288" s="26"/>
      <c r="HB288" s="26"/>
      <c r="HC288" s="26"/>
      <c r="HD288" s="26"/>
      <c r="HE288" s="26"/>
      <c r="HF288" s="26"/>
      <c r="HG288" s="26"/>
      <c r="HH288" s="26"/>
      <c r="HI288" s="26"/>
      <c r="HJ288" s="26"/>
      <c r="HK288" s="26"/>
      <c r="HL288" s="26"/>
      <c r="HM288" s="26"/>
      <c r="HN288" s="26"/>
      <c r="HO288" s="26"/>
      <c r="HP288" s="26"/>
      <c r="HQ288" s="26"/>
      <c r="HR288" s="26"/>
      <c r="HS288" s="26"/>
      <c r="HT288" s="26"/>
      <c r="HU288" s="26"/>
      <c r="HV288" s="26"/>
      <c r="HW288" s="26"/>
      <c r="HX288" s="26"/>
      <c r="HY288" s="26"/>
      <c r="HZ288" s="26"/>
      <c r="IA288" s="26"/>
      <c r="IB288" s="26"/>
      <c r="IC288" s="26"/>
      <c r="ID288" s="26"/>
      <c r="IE288" s="26"/>
      <c r="IF288" s="26"/>
      <c r="IG288" s="26"/>
      <c r="IH288" s="26"/>
      <c r="II288" s="26"/>
      <c r="IJ288" s="26"/>
      <c r="IK288" s="26"/>
      <c r="IL288" s="26"/>
      <c r="IM288" s="26"/>
      <c r="IN288" s="26"/>
      <c r="IO288" s="26"/>
      <c r="IP288" s="26"/>
      <c r="IQ288" s="26"/>
      <c r="IR288" s="26"/>
    </row>
    <row r="289" spans="1:252" ht="25.5">
      <c r="A289" s="23" t="s">
        <v>641</v>
      </c>
      <c r="B289" s="9" t="s">
        <v>371</v>
      </c>
      <c r="C289" s="9" t="s">
        <v>1772</v>
      </c>
      <c r="D289" s="9" t="s">
        <v>90</v>
      </c>
      <c r="E289" s="63" t="s">
        <v>91</v>
      </c>
      <c r="F289" s="63" t="s">
        <v>1093</v>
      </c>
      <c r="G289" s="64">
        <v>443823</v>
      </c>
      <c r="H289" s="64">
        <v>632958</v>
      </c>
      <c r="I289" s="65" t="s">
        <v>497</v>
      </c>
      <c r="J289" s="65"/>
      <c r="K289" s="65"/>
      <c r="L289" s="6"/>
      <c r="M289" s="9"/>
      <c r="N289" s="66"/>
      <c r="O289" s="40"/>
      <c r="P289" s="40">
        <f>459+691</f>
        <v>1150</v>
      </c>
      <c r="Q289" s="67"/>
      <c r="R289" s="67"/>
      <c r="S289" s="67"/>
      <c r="T289" s="9"/>
      <c r="U289" s="9"/>
      <c r="V289" s="68"/>
      <c r="W289" s="65"/>
      <c r="X289" s="65"/>
      <c r="Y289" s="65"/>
      <c r="Z289" s="68" t="s">
        <v>340</v>
      </c>
      <c r="AA289" s="69">
        <v>4</v>
      </c>
      <c r="AB289" s="69">
        <v>57.9185520361991</v>
      </c>
      <c r="AC289" s="9">
        <v>1</v>
      </c>
      <c r="AD289" s="69">
        <v>95.77677224736048</v>
      </c>
      <c r="AE289" s="25"/>
      <c r="AF289" s="25"/>
      <c r="AG289" s="25"/>
      <c r="AH289" s="25"/>
      <c r="AI289" s="20"/>
      <c r="AJ289" s="20"/>
      <c r="AK289" s="20"/>
      <c r="AL289" s="20"/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 t="s">
        <v>340</v>
      </c>
      <c r="AS289" s="9" t="s">
        <v>340</v>
      </c>
      <c r="AT289" s="9">
        <v>0</v>
      </c>
      <c r="AU289" s="9" t="s">
        <v>340</v>
      </c>
      <c r="AV289" s="9" t="s">
        <v>340</v>
      </c>
      <c r="AW289" s="9" t="s">
        <v>340</v>
      </c>
      <c r="AX289" s="9" t="s">
        <v>340</v>
      </c>
      <c r="AY289" s="78">
        <v>0.904977375565611</v>
      </c>
      <c r="AZ289" s="78">
        <v>3.3182503770739067</v>
      </c>
      <c r="BA289" s="78">
        <v>0</v>
      </c>
      <c r="BB289" s="78">
        <v>57.9185520361991</v>
      </c>
      <c r="BC289" s="78">
        <v>6.636500754147813</v>
      </c>
      <c r="BD289" s="78">
        <v>5.580693815987934</v>
      </c>
      <c r="BE289" s="78">
        <v>25.64102564102564</v>
      </c>
      <c r="BF289" s="71" t="s">
        <v>340</v>
      </c>
      <c r="BG289" s="71"/>
      <c r="BH289" s="71"/>
      <c r="BI289" s="71"/>
      <c r="BJ289" s="71"/>
      <c r="BK289" s="71"/>
      <c r="BL289" s="9"/>
      <c r="BM289" s="9" t="s">
        <v>340</v>
      </c>
      <c r="BN289" s="3" t="s">
        <v>1231</v>
      </c>
      <c r="BO289" s="20" t="s">
        <v>1501</v>
      </c>
      <c r="BP289" s="9"/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9"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 t="s">
        <v>340</v>
      </c>
      <c r="CD289" s="9" t="s">
        <v>340</v>
      </c>
      <c r="CE289" s="9">
        <v>1</v>
      </c>
      <c r="CF289" s="9" t="s">
        <v>340</v>
      </c>
      <c r="CG289" s="9">
        <v>0</v>
      </c>
      <c r="CH289" s="9">
        <v>0</v>
      </c>
      <c r="CI289" s="9">
        <v>0</v>
      </c>
      <c r="CJ289" s="72">
        <v>8998</v>
      </c>
      <c r="CK289" s="72">
        <v>200</v>
      </c>
      <c r="CL289" s="79">
        <v>0</v>
      </c>
      <c r="CM289" s="22" t="s">
        <v>1509</v>
      </c>
      <c r="CN289" s="9"/>
      <c r="CO289" s="9"/>
      <c r="CP289" s="73"/>
      <c r="CQ289" s="74" t="s">
        <v>340</v>
      </c>
      <c r="CR289" s="25"/>
      <c r="CS289" s="25"/>
      <c r="CT289" s="71"/>
      <c r="CU289" s="9" t="s">
        <v>348</v>
      </c>
      <c r="CV289" s="9">
        <v>3</v>
      </c>
      <c r="CW289" s="9">
        <v>5</v>
      </c>
      <c r="CX289" s="75"/>
      <c r="CY289" s="26" t="s">
        <v>1371</v>
      </c>
      <c r="CZ289" s="71"/>
      <c r="DA289" s="71"/>
      <c r="DB289" s="76"/>
      <c r="DC289" s="9"/>
      <c r="DD289" s="9"/>
      <c r="DE289" s="6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77"/>
      <c r="FE289" s="26"/>
      <c r="FF289" s="26"/>
      <c r="FG289" s="26"/>
      <c r="FH289" s="26"/>
      <c r="FI289" s="26"/>
      <c r="FJ289" s="26"/>
      <c r="FK289" s="26"/>
      <c r="FL289" s="26"/>
      <c r="FM289" s="26"/>
      <c r="FN289" s="26"/>
      <c r="FO289" s="26"/>
      <c r="FP289" s="26"/>
      <c r="FQ289" s="26"/>
      <c r="FR289" s="26"/>
      <c r="FS289" s="26"/>
      <c r="FT289" s="26"/>
      <c r="FU289" s="26"/>
      <c r="FV289" s="26"/>
      <c r="FW289" s="26"/>
      <c r="FX289" s="26"/>
      <c r="FY289" s="26"/>
      <c r="FZ289" s="26"/>
      <c r="GA289" s="26"/>
      <c r="GB289" s="26"/>
      <c r="GC289" s="26"/>
      <c r="GD289" s="26"/>
      <c r="GE289" s="26"/>
      <c r="GF289" s="26"/>
      <c r="GG289" s="26"/>
      <c r="GH289" s="26"/>
      <c r="GI289" s="26"/>
      <c r="GJ289" s="26"/>
      <c r="GK289" s="26"/>
      <c r="GL289" s="26"/>
      <c r="GM289" s="26"/>
      <c r="GN289" s="26"/>
      <c r="GO289" s="26"/>
      <c r="GP289" s="26"/>
      <c r="GQ289" s="26"/>
      <c r="GR289" s="26"/>
      <c r="GS289" s="26"/>
      <c r="GT289" s="26"/>
      <c r="GU289" s="26"/>
      <c r="GV289" s="26"/>
      <c r="GW289" s="26"/>
      <c r="GX289" s="26"/>
      <c r="GY289" s="26"/>
      <c r="GZ289" s="26"/>
      <c r="HA289" s="26"/>
      <c r="HB289" s="26"/>
      <c r="HC289" s="26"/>
      <c r="HD289" s="26"/>
      <c r="HE289" s="26"/>
      <c r="HF289" s="26"/>
      <c r="HG289" s="26"/>
      <c r="HH289" s="26"/>
      <c r="HI289" s="26"/>
      <c r="HJ289" s="26"/>
      <c r="HK289" s="26"/>
      <c r="HL289" s="26"/>
      <c r="HM289" s="26"/>
      <c r="HN289" s="26"/>
      <c r="HO289" s="26"/>
      <c r="HP289" s="26"/>
      <c r="HQ289" s="26"/>
      <c r="HR289" s="26"/>
      <c r="HS289" s="26"/>
      <c r="HT289" s="26"/>
      <c r="HU289" s="26"/>
      <c r="HV289" s="26"/>
      <c r="HW289" s="26"/>
      <c r="HX289" s="26"/>
      <c r="HY289" s="26"/>
      <c r="HZ289" s="26"/>
      <c r="IA289" s="26"/>
      <c r="IB289" s="26"/>
      <c r="IC289" s="26"/>
      <c r="ID289" s="26"/>
      <c r="IE289" s="26"/>
      <c r="IF289" s="26"/>
      <c r="IG289" s="26"/>
      <c r="IH289" s="26"/>
      <c r="II289" s="26"/>
      <c r="IJ289" s="26"/>
      <c r="IK289" s="26"/>
      <c r="IL289" s="26"/>
      <c r="IM289" s="26"/>
      <c r="IN289" s="26"/>
      <c r="IO289" s="26"/>
      <c r="IP289" s="26"/>
      <c r="IQ289" s="26"/>
      <c r="IR289" s="26"/>
    </row>
    <row r="290" spans="1:252" ht="12.75">
      <c r="A290" s="23" t="s">
        <v>395</v>
      </c>
      <c r="B290" s="9" t="s">
        <v>371</v>
      </c>
      <c r="C290" s="9" t="s">
        <v>1598</v>
      </c>
      <c r="D290" s="9" t="s">
        <v>1599</v>
      </c>
      <c r="E290" s="63" t="s">
        <v>883</v>
      </c>
      <c r="F290" s="63" t="s">
        <v>883</v>
      </c>
      <c r="G290" s="64">
        <v>460941</v>
      </c>
      <c r="H290" s="64">
        <v>600252</v>
      </c>
      <c r="I290" s="65" t="s">
        <v>384</v>
      </c>
      <c r="J290" s="65"/>
      <c r="K290" s="65"/>
      <c r="L290" s="60">
        <v>1997</v>
      </c>
      <c r="M290" s="9" t="s">
        <v>348</v>
      </c>
      <c r="N290" s="66"/>
      <c r="O290" s="40">
        <v>1530</v>
      </c>
      <c r="P290" s="40">
        <v>6622</v>
      </c>
      <c r="Q290" s="67"/>
      <c r="R290" s="67"/>
      <c r="S290" s="67">
        <v>1</v>
      </c>
      <c r="T290" s="9" t="s">
        <v>340</v>
      </c>
      <c r="U290" s="9" t="s">
        <v>340</v>
      </c>
      <c r="V290" s="68" t="s">
        <v>340</v>
      </c>
      <c r="W290" s="65" t="s">
        <v>340</v>
      </c>
      <c r="X290" s="65" t="s">
        <v>340</v>
      </c>
      <c r="Y290" s="65"/>
      <c r="Z290" s="68"/>
      <c r="AA290" s="69">
        <v>1</v>
      </c>
      <c r="AB290" s="69">
        <v>71.29829215718786</v>
      </c>
      <c r="AC290" s="9">
        <v>2</v>
      </c>
      <c r="AD290" s="69">
        <v>15.884596252694415</v>
      </c>
      <c r="AE290" s="25"/>
      <c r="AF290" s="25"/>
      <c r="AG290" s="25" t="s">
        <v>340</v>
      </c>
      <c r="AH290" s="25"/>
      <c r="AI290" s="20"/>
      <c r="AJ290" s="20"/>
      <c r="AK290" s="20"/>
      <c r="AL290" s="20" t="s">
        <v>1502</v>
      </c>
      <c r="AM290" s="9" t="s">
        <v>340</v>
      </c>
      <c r="AN290" s="9" t="s">
        <v>340</v>
      </c>
      <c r="AO290" s="9" t="s">
        <v>340</v>
      </c>
      <c r="AP290" s="9">
        <v>0</v>
      </c>
      <c r="AQ290" s="9" t="s">
        <v>340</v>
      </c>
      <c r="AR290" s="9" t="s">
        <v>340</v>
      </c>
      <c r="AS290" s="9" t="s">
        <v>340</v>
      </c>
      <c r="AT290" s="9">
        <v>0</v>
      </c>
      <c r="AU290" s="9" t="s">
        <v>340</v>
      </c>
      <c r="AV290" s="9" t="s">
        <v>340</v>
      </c>
      <c r="AW290" s="9" t="s">
        <v>340</v>
      </c>
      <c r="AX290" s="9" t="s">
        <v>340</v>
      </c>
      <c r="AY290" s="78">
        <v>71.29829215718786</v>
      </c>
      <c r="AZ290" s="78">
        <v>12.817111590117724</v>
      </c>
      <c r="BA290" s="78">
        <v>0</v>
      </c>
      <c r="BB290" s="78">
        <v>1.0611838832697729</v>
      </c>
      <c r="BC290" s="78">
        <v>9.02006300779307</v>
      </c>
      <c r="BD290" s="78">
        <v>3.5151716133311224</v>
      </c>
      <c r="BE290" s="78">
        <v>2.2881777483004475</v>
      </c>
      <c r="BF290" s="71" t="s">
        <v>340</v>
      </c>
      <c r="BG290" s="71" t="s">
        <v>340</v>
      </c>
      <c r="BH290" s="71" t="s">
        <v>340</v>
      </c>
      <c r="BI290" s="71" t="s">
        <v>340</v>
      </c>
      <c r="BJ290" s="71"/>
      <c r="BK290" s="71" t="s">
        <v>340</v>
      </c>
      <c r="BL290" s="9"/>
      <c r="BM290" s="9" t="s">
        <v>340</v>
      </c>
      <c r="BO290" s="20"/>
      <c r="BP290" s="9"/>
      <c r="BQ290" s="9">
        <v>1</v>
      </c>
      <c r="BR290" s="9">
        <v>0</v>
      </c>
      <c r="BS290" s="9">
        <v>1</v>
      </c>
      <c r="BT290" s="9">
        <v>0</v>
      </c>
      <c r="BU290" s="9">
        <v>0</v>
      </c>
      <c r="BV290" s="9">
        <v>0</v>
      </c>
      <c r="BW290" s="9">
        <v>0</v>
      </c>
      <c r="BX290" s="9">
        <v>2</v>
      </c>
      <c r="BY290" s="9">
        <v>2</v>
      </c>
      <c r="BZ290" s="9">
        <v>0</v>
      </c>
      <c r="CA290" s="9">
        <v>0</v>
      </c>
      <c r="CB290" s="9">
        <v>0</v>
      </c>
      <c r="CC290" s="9" t="s">
        <v>340</v>
      </c>
      <c r="CD290" s="9" t="s">
        <v>340</v>
      </c>
      <c r="CE290" s="9">
        <v>2</v>
      </c>
      <c r="CF290" s="9" t="s">
        <v>340</v>
      </c>
      <c r="CG290" s="9">
        <v>0</v>
      </c>
      <c r="CH290" s="9">
        <v>0</v>
      </c>
      <c r="CI290" s="9">
        <v>0</v>
      </c>
      <c r="CJ290" s="72">
        <v>7070</v>
      </c>
      <c r="CK290" s="72">
        <v>200</v>
      </c>
      <c r="CL290" s="79" t="s">
        <v>833</v>
      </c>
      <c r="CM290" s="22" t="s">
        <v>1500</v>
      </c>
      <c r="CN290" s="9" t="s">
        <v>340</v>
      </c>
      <c r="CO290" s="9"/>
      <c r="CP290" s="73" t="s">
        <v>340</v>
      </c>
      <c r="CQ290" s="74" t="s">
        <v>340</v>
      </c>
      <c r="CR290" s="25"/>
      <c r="CS290" s="25"/>
      <c r="CT290" s="71"/>
      <c r="CU290" s="9" t="s">
        <v>1545</v>
      </c>
      <c r="CV290" s="9">
        <v>1</v>
      </c>
      <c r="CW290" s="9">
        <v>1</v>
      </c>
      <c r="CX290" s="75" t="s">
        <v>833</v>
      </c>
      <c r="CY290" s="26" t="s">
        <v>1365</v>
      </c>
      <c r="CZ290" s="71"/>
      <c r="DA290" s="71"/>
      <c r="DB290" s="76"/>
      <c r="DC290" s="9" t="s">
        <v>340</v>
      </c>
      <c r="DD290" s="9" t="s">
        <v>340</v>
      </c>
      <c r="DE290" s="6">
        <v>1997</v>
      </c>
      <c r="DF290" s="5">
        <v>2041.7</v>
      </c>
      <c r="DG290" s="5"/>
      <c r="DH290" s="5">
        <v>2041.7</v>
      </c>
      <c r="DI290" s="5" t="s">
        <v>340</v>
      </c>
      <c r="DJ290" s="5"/>
      <c r="DK290" s="5"/>
      <c r="DL290" s="5"/>
      <c r="DM290" s="5">
        <v>401.5</v>
      </c>
      <c r="DN290" s="5">
        <v>2701.5</v>
      </c>
      <c r="DO290" s="5">
        <v>97</v>
      </c>
      <c r="DP290" s="5">
        <v>2951.2</v>
      </c>
      <c r="DQ290" s="5">
        <v>175</v>
      </c>
      <c r="DR290" s="5">
        <v>542.5</v>
      </c>
      <c r="DS290" s="5">
        <v>167.4</v>
      </c>
      <c r="DT290" s="5">
        <v>7036.1</v>
      </c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>
        <v>9077.8</v>
      </c>
      <c r="EH290" s="5"/>
      <c r="EI290" s="5"/>
      <c r="EJ290" s="5"/>
      <c r="EK290" s="5"/>
      <c r="EL290" s="5">
        <v>26.7</v>
      </c>
      <c r="EM290" s="5"/>
      <c r="EN290" s="5">
        <v>678.3</v>
      </c>
      <c r="EO290" s="5"/>
      <c r="EP290" s="5">
        <v>90.8</v>
      </c>
      <c r="EQ290" s="5"/>
      <c r="ER290" s="5"/>
      <c r="ES290" s="5">
        <v>795.8</v>
      </c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77">
        <v>9873.6</v>
      </c>
      <c r="FE290" s="26"/>
      <c r="FF290" s="26"/>
      <c r="FG290" s="26"/>
      <c r="FH290" s="26"/>
      <c r="FI290" s="26"/>
      <c r="FJ290" s="26"/>
      <c r="FK290" s="26"/>
      <c r="FL290" s="26"/>
      <c r="FM290" s="26"/>
      <c r="FN290" s="26"/>
      <c r="FO290" s="26"/>
      <c r="FP290" s="26"/>
      <c r="FQ290" s="26"/>
      <c r="FR290" s="26"/>
      <c r="FS290" s="26"/>
      <c r="FT290" s="26"/>
      <c r="FU290" s="26"/>
      <c r="FV290" s="26"/>
      <c r="FW290" s="26"/>
      <c r="FX290" s="26"/>
      <c r="FY290" s="26"/>
      <c r="FZ290" s="26"/>
      <c r="GA290" s="26"/>
      <c r="GB290" s="26"/>
      <c r="GC290" s="26"/>
      <c r="GD290" s="26"/>
      <c r="GE290" s="26"/>
      <c r="GF290" s="26"/>
      <c r="GG290" s="26"/>
      <c r="GH290" s="26"/>
      <c r="GI290" s="26"/>
      <c r="GJ290" s="26"/>
      <c r="GK290" s="26"/>
      <c r="GL290" s="26"/>
      <c r="GM290" s="26"/>
      <c r="GN290" s="26"/>
      <c r="GO290" s="26"/>
      <c r="GP290" s="26"/>
      <c r="GQ290" s="26"/>
      <c r="GR290" s="26"/>
      <c r="GS290" s="26"/>
      <c r="GT290" s="26"/>
      <c r="GU290" s="26"/>
      <c r="GV290" s="26"/>
      <c r="GW290" s="26"/>
      <c r="GX290" s="26"/>
      <c r="GY290" s="26"/>
      <c r="GZ290" s="26"/>
      <c r="HA290" s="26"/>
      <c r="HB290" s="26"/>
      <c r="HC290" s="26"/>
      <c r="HD290" s="26"/>
      <c r="HE290" s="26"/>
      <c r="HF290" s="26"/>
      <c r="HG290" s="26"/>
      <c r="HH290" s="26"/>
      <c r="HI290" s="26"/>
      <c r="HJ290" s="26"/>
      <c r="HK290" s="26"/>
      <c r="HL290" s="26"/>
      <c r="HM290" s="26"/>
      <c r="HN290" s="26"/>
      <c r="HO290" s="26"/>
      <c r="HP290" s="26"/>
      <c r="HQ290" s="26"/>
      <c r="HR290" s="26"/>
      <c r="HS290" s="26"/>
      <c r="HT290" s="26"/>
      <c r="HU290" s="26"/>
      <c r="HV290" s="26"/>
      <c r="HW290" s="26"/>
      <c r="HX290" s="26"/>
      <c r="HY290" s="26"/>
      <c r="HZ290" s="26"/>
      <c r="IA290" s="26"/>
      <c r="IB290" s="26"/>
      <c r="IC290" s="26"/>
      <c r="ID290" s="26"/>
      <c r="IE290" s="26"/>
      <c r="IF290" s="26"/>
      <c r="IG290" s="26"/>
      <c r="IH290" s="26"/>
      <c r="II290" s="26"/>
      <c r="IJ290" s="26"/>
      <c r="IK290" s="26"/>
      <c r="IL290" s="26"/>
      <c r="IM290" s="26"/>
      <c r="IN290" s="26"/>
      <c r="IO290" s="26"/>
      <c r="IP290" s="26"/>
      <c r="IQ290" s="26"/>
      <c r="IR290" s="26"/>
    </row>
    <row r="291" spans="1:252" ht="12.75">
      <c r="A291" s="23" t="s">
        <v>511</v>
      </c>
      <c r="B291" s="9" t="s">
        <v>371</v>
      </c>
      <c r="C291" s="9" t="s">
        <v>1772</v>
      </c>
      <c r="D291" s="9" t="s">
        <v>35</v>
      </c>
      <c r="E291" s="63" t="s">
        <v>1140</v>
      </c>
      <c r="F291" s="63" t="s">
        <v>1140</v>
      </c>
      <c r="G291" s="64">
        <v>450307</v>
      </c>
      <c r="H291" s="64">
        <v>643906</v>
      </c>
      <c r="I291" s="65" t="s">
        <v>497</v>
      </c>
      <c r="J291" s="65"/>
      <c r="K291" s="65"/>
      <c r="L291" s="6"/>
      <c r="M291" s="9" t="s">
        <v>348</v>
      </c>
      <c r="N291" s="66"/>
      <c r="O291" s="40"/>
      <c r="P291" s="40"/>
      <c r="Q291" s="67"/>
      <c r="R291" s="67"/>
      <c r="S291" s="67"/>
      <c r="T291" s="9"/>
      <c r="U291" s="9"/>
      <c r="V291" s="68"/>
      <c r="W291" s="65"/>
      <c r="X291" s="65"/>
      <c r="Y291" s="65"/>
      <c r="Z291" s="68" t="s">
        <v>340</v>
      </c>
      <c r="AA291" s="85"/>
      <c r="AB291" s="69"/>
      <c r="AC291" s="9">
        <v>2</v>
      </c>
      <c r="AD291" s="69"/>
      <c r="AE291" s="24">
        <v>1</v>
      </c>
      <c r="AF291" s="83"/>
      <c r="AG291" s="74" t="s">
        <v>340</v>
      </c>
      <c r="AH291" s="74"/>
      <c r="AI291" s="20"/>
      <c r="AJ291" s="20"/>
      <c r="AK291" s="20"/>
      <c r="AL291" s="20" t="s">
        <v>1502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70">
        <v>0</v>
      </c>
      <c r="AZ291" s="70">
        <v>0</v>
      </c>
      <c r="BA291" s="70">
        <v>0</v>
      </c>
      <c r="BB291" s="70">
        <v>0</v>
      </c>
      <c r="BC291" s="70">
        <v>0</v>
      </c>
      <c r="BD291" s="70">
        <v>0</v>
      </c>
      <c r="BE291" s="70">
        <v>0</v>
      </c>
      <c r="BF291" s="71"/>
      <c r="BG291" s="71"/>
      <c r="BH291" s="71"/>
      <c r="BI291" s="71"/>
      <c r="BJ291" s="71"/>
      <c r="BK291" s="71"/>
      <c r="BL291" s="84"/>
      <c r="BM291" s="9" t="s">
        <v>340</v>
      </c>
      <c r="BN291" s="3" t="s">
        <v>1352</v>
      </c>
      <c r="BO291" s="20" t="s">
        <v>1501</v>
      </c>
      <c r="BP291" s="9"/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9"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 t="s">
        <v>340</v>
      </c>
      <c r="CD291" s="9" t="s">
        <v>340</v>
      </c>
      <c r="CE291" s="9">
        <v>1</v>
      </c>
      <c r="CF291" s="9" t="s">
        <v>340</v>
      </c>
      <c r="CG291" s="9">
        <v>0</v>
      </c>
      <c r="CH291" s="9">
        <v>0</v>
      </c>
      <c r="CI291" s="9">
        <v>0</v>
      </c>
      <c r="CJ291" s="72">
        <v>3500</v>
      </c>
      <c r="CK291" s="72">
        <v>75</v>
      </c>
      <c r="CL291" s="24">
        <v>0</v>
      </c>
      <c r="CM291" s="21" t="s">
        <v>1685</v>
      </c>
      <c r="CN291" s="9"/>
      <c r="CO291" s="9"/>
      <c r="CP291" s="73"/>
      <c r="CQ291" s="74" t="s">
        <v>340</v>
      </c>
      <c r="CR291" s="25"/>
      <c r="CS291" s="25"/>
      <c r="CT291" s="71"/>
      <c r="CU291" s="9" t="s">
        <v>348</v>
      </c>
      <c r="CV291" s="9"/>
      <c r="CW291" s="9">
        <v>3</v>
      </c>
      <c r="CX291" s="75"/>
      <c r="CY291" s="26"/>
      <c r="CZ291" s="71"/>
      <c r="DA291" s="71"/>
      <c r="DB291" s="76"/>
      <c r="DC291" s="9"/>
      <c r="DD291" s="9"/>
      <c r="DE291" s="6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77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</row>
    <row r="292" spans="1:252" ht="25.5" customHeight="1">
      <c r="A292" s="111" t="s">
        <v>383</v>
      </c>
      <c r="B292" s="112" t="s">
        <v>371</v>
      </c>
      <c r="C292" s="112" t="s">
        <v>1700</v>
      </c>
      <c r="D292" s="112" t="s">
        <v>1701</v>
      </c>
      <c r="E292" s="113" t="s">
        <v>971</v>
      </c>
      <c r="F292" s="113" t="s">
        <v>971</v>
      </c>
      <c r="G292" s="114">
        <v>434937</v>
      </c>
      <c r="H292" s="114">
        <v>660517</v>
      </c>
      <c r="I292" s="115" t="s">
        <v>384</v>
      </c>
      <c r="J292" s="115"/>
      <c r="K292" s="115"/>
      <c r="L292" s="116">
        <v>1997</v>
      </c>
      <c r="M292" s="112" t="s">
        <v>348</v>
      </c>
      <c r="N292" s="117"/>
      <c r="O292" s="118"/>
      <c r="P292" s="118">
        <f>610+599</f>
        <v>1209</v>
      </c>
      <c r="Q292" s="119"/>
      <c r="R292" s="119"/>
      <c r="S292" s="119"/>
      <c r="T292" s="115" t="s">
        <v>340</v>
      </c>
      <c r="U292" s="115"/>
      <c r="V292" s="120" t="s">
        <v>340</v>
      </c>
      <c r="W292" s="115"/>
      <c r="X292" s="115" t="s">
        <v>340</v>
      </c>
      <c r="Y292" s="115"/>
      <c r="Z292" s="120"/>
      <c r="AA292" s="121">
        <v>1</v>
      </c>
      <c r="AB292" s="121">
        <v>69.68174204355108</v>
      </c>
      <c r="AC292" s="112">
        <v>2</v>
      </c>
      <c r="AD292" s="121">
        <v>17.42043551088777</v>
      </c>
      <c r="AE292" s="122"/>
      <c r="AF292" s="122"/>
      <c r="AG292" s="122" t="s">
        <v>340</v>
      </c>
      <c r="AH292" s="122"/>
      <c r="AI292" s="123"/>
      <c r="AJ292" s="123"/>
      <c r="AK292" s="123"/>
      <c r="AL292" s="123" t="s">
        <v>1502</v>
      </c>
      <c r="AM292" s="112" t="s">
        <v>340</v>
      </c>
      <c r="AN292" s="112">
        <v>0</v>
      </c>
      <c r="AO292" s="112" t="s">
        <v>340</v>
      </c>
      <c r="AP292" s="112">
        <v>0</v>
      </c>
      <c r="AQ292" s="112">
        <v>0</v>
      </c>
      <c r="AR292" s="124" t="s">
        <v>340</v>
      </c>
      <c r="AS292" s="124" t="s">
        <v>340</v>
      </c>
      <c r="AT292" s="124">
        <v>0</v>
      </c>
      <c r="AU292" s="124" t="s">
        <v>340</v>
      </c>
      <c r="AV292" s="124" t="s">
        <v>340</v>
      </c>
      <c r="AW292" s="124" t="s">
        <v>340</v>
      </c>
      <c r="AX292" s="124" t="s">
        <v>340</v>
      </c>
      <c r="AY292" s="125">
        <v>69.68174204355108</v>
      </c>
      <c r="AZ292" s="125">
        <v>12.897822445561138</v>
      </c>
      <c r="BA292" s="125">
        <v>0</v>
      </c>
      <c r="BB292" s="125">
        <v>4.857621440536013</v>
      </c>
      <c r="BC292" s="125">
        <v>8.877721943048575</v>
      </c>
      <c r="BD292" s="125">
        <v>1.675041876046901</v>
      </c>
      <c r="BE292" s="125">
        <v>2.0100502512562812</v>
      </c>
      <c r="BF292" s="126" t="s">
        <v>340</v>
      </c>
      <c r="BG292" s="126" t="s">
        <v>340</v>
      </c>
      <c r="BH292" s="126" t="s">
        <v>340</v>
      </c>
      <c r="BI292" s="126"/>
      <c r="BJ292" s="126"/>
      <c r="BK292" s="126" t="s">
        <v>340</v>
      </c>
      <c r="BL292" s="112">
        <v>1</v>
      </c>
      <c r="BM292" s="112" t="s">
        <v>340</v>
      </c>
      <c r="BN292" s="127" t="s">
        <v>1206</v>
      </c>
      <c r="BO292" s="123" t="s">
        <v>1502</v>
      </c>
      <c r="BP292" s="112"/>
      <c r="BQ292" s="112">
        <v>1</v>
      </c>
      <c r="BR292" s="112">
        <v>1</v>
      </c>
      <c r="BS292" s="112">
        <v>0</v>
      </c>
      <c r="BT292" s="112">
        <v>0</v>
      </c>
      <c r="BU292" s="112">
        <v>0</v>
      </c>
      <c r="BV292" s="112">
        <v>0</v>
      </c>
      <c r="BW292" s="112">
        <v>0</v>
      </c>
      <c r="BX292" s="112">
        <v>2</v>
      </c>
      <c r="BY292" s="112">
        <v>2</v>
      </c>
      <c r="BZ292" s="112">
        <v>0</v>
      </c>
      <c r="CA292" s="112">
        <v>0</v>
      </c>
      <c r="CB292" s="112">
        <v>0</v>
      </c>
      <c r="CC292" s="112" t="s">
        <v>340</v>
      </c>
      <c r="CD292" s="112" t="s">
        <v>340</v>
      </c>
      <c r="CE292" s="112">
        <v>2</v>
      </c>
      <c r="CF292" s="112" t="s">
        <v>340</v>
      </c>
      <c r="CG292" s="112">
        <v>0</v>
      </c>
      <c r="CH292" s="112">
        <v>0</v>
      </c>
      <c r="CI292" s="112">
        <v>0</v>
      </c>
      <c r="CJ292" s="128">
        <v>6000</v>
      </c>
      <c r="CK292" s="128">
        <v>150</v>
      </c>
      <c r="CL292" s="129" t="s">
        <v>850</v>
      </c>
      <c r="CM292" s="130" t="s">
        <v>1500</v>
      </c>
      <c r="CN292" s="112"/>
      <c r="CO292" s="112"/>
      <c r="CP292" s="131"/>
      <c r="CQ292" s="132" t="s">
        <v>340</v>
      </c>
      <c r="CR292" s="133"/>
      <c r="CS292" s="133"/>
      <c r="CT292" s="126"/>
      <c r="CU292" s="112" t="s">
        <v>1545</v>
      </c>
      <c r="CV292" s="112">
        <v>1</v>
      </c>
      <c r="CW292" s="112">
        <v>6</v>
      </c>
      <c r="CX292" s="128" t="s">
        <v>850</v>
      </c>
      <c r="CY292" s="134" t="s">
        <v>1366</v>
      </c>
      <c r="CZ292" s="126"/>
      <c r="DA292" s="126"/>
      <c r="DB292" s="135"/>
      <c r="DC292" s="112" t="s">
        <v>340</v>
      </c>
      <c r="DD292" s="112" t="s">
        <v>340</v>
      </c>
      <c r="DE292" s="136">
        <v>1997</v>
      </c>
      <c r="DF292" s="137">
        <v>1910</v>
      </c>
      <c r="DG292" s="137"/>
      <c r="DH292" s="137">
        <v>1910</v>
      </c>
      <c r="DI292" s="137" t="s">
        <v>340</v>
      </c>
      <c r="DJ292" s="137"/>
      <c r="DK292" s="137"/>
      <c r="DL292" s="137"/>
      <c r="DM292" s="137"/>
      <c r="DN292" s="137"/>
      <c r="DO292" s="137">
        <v>331</v>
      </c>
      <c r="DP292" s="137"/>
      <c r="DQ292" s="137"/>
      <c r="DR292" s="137"/>
      <c r="DS292" s="137"/>
      <c r="DT292" s="137">
        <v>331</v>
      </c>
      <c r="DU292" s="137"/>
      <c r="DV292" s="137"/>
      <c r="DW292" s="137"/>
      <c r="DX292" s="137"/>
      <c r="DY292" s="137"/>
      <c r="DZ292" s="137"/>
      <c r="EA292" s="137"/>
      <c r="EB292" s="137"/>
      <c r="EC292" s="137"/>
      <c r="ED292" s="137"/>
      <c r="EE292" s="137"/>
      <c r="EF292" s="137"/>
      <c r="EG292" s="137">
        <v>2241</v>
      </c>
      <c r="EH292" s="137"/>
      <c r="EI292" s="137"/>
      <c r="EJ292" s="137"/>
      <c r="EK292" s="137"/>
      <c r="EL292" s="137"/>
      <c r="EM292" s="137"/>
      <c r="EN292" s="137">
        <v>430.5</v>
      </c>
      <c r="EO292" s="137">
        <v>18</v>
      </c>
      <c r="EP292" s="137"/>
      <c r="EQ292" s="137"/>
      <c r="ER292" s="137"/>
      <c r="ES292" s="137">
        <v>448.5</v>
      </c>
      <c r="ET292" s="137"/>
      <c r="EU292" s="137"/>
      <c r="EV292" s="137"/>
      <c r="EW292" s="137"/>
      <c r="EX292" s="137"/>
      <c r="EY292" s="137"/>
      <c r="EZ292" s="137"/>
      <c r="FA292" s="137"/>
      <c r="FB292" s="137"/>
      <c r="FC292" s="137"/>
      <c r="FD292" s="138">
        <v>2689.5</v>
      </c>
      <c r="FE292" s="26"/>
      <c r="FF292" s="26"/>
      <c r="FG292" s="26"/>
      <c r="FH292" s="26"/>
      <c r="FI292" s="26"/>
      <c r="FJ292" s="26"/>
      <c r="FK292" s="26"/>
      <c r="FL292" s="26"/>
      <c r="FM292" s="26"/>
      <c r="FN292" s="26"/>
      <c r="FO292" s="26"/>
      <c r="FP292" s="26"/>
      <c r="FQ292" s="26"/>
      <c r="FR292" s="26"/>
      <c r="FS292" s="26"/>
      <c r="FT292" s="26"/>
      <c r="FU292" s="26"/>
      <c r="FV292" s="26"/>
      <c r="FW292" s="26"/>
      <c r="FX292" s="26"/>
      <c r="FY292" s="26"/>
      <c r="FZ292" s="26"/>
      <c r="GA292" s="26"/>
      <c r="GB292" s="26"/>
      <c r="GC292" s="26"/>
      <c r="GD292" s="26"/>
      <c r="GE292" s="26"/>
      <c r="GF292" s="26"/>
      <c r="GG292" s="26"/>
      <c r="GH292" s="26"/>
      <c r="GI292" s="26"/>
      <c r="GJ292" s="26"/>
      <c r="GK292" s="26"/>
      <c r="GL292" s="26"/>
      <c r="GM292" s="26"/>
      <c r="GN292" s="26"/>
      <c r="GO292" s="26"/>
      <c r="GP292" s="26"/>
      <c r="GQ292" s="26"/>
      <c r="GR292" s="26"/>
      <c r="GS292" s="26"/>
      <c r="GT292" s="26"/>
      <c r="GU292" s="26"/>
      <c r="GV292" s="26"/>
      <c r="GW292" s="26"/>
      <c r="GX292" s="26"/>
      <c r="GY292" s="26"/>
      <c r="GZ292" s="26"/>
      <c r="HA292" s="26"/>
      <c r="HB292" s="26"/>
      <c r="HC292" s="26"/>
      <c r="HD292" s="26"/>
      <c r="HE292" s="26"/>
      <c r="HF292" s="26"/>
      <c r="HG292" s="26"/>
      <c r="HH292" s="26"/>
      <c r="HI292" s="26"/>
      <c r="HJ292" s="26"/>
      <c r="HK292" s="26"/>
      <c r="HL292" s="26"/>
      <c r="HM292" s="26"/>
      <c r="HN292" s="26"/>
      <c r="HO292" s="26"/>
      <c r="HP292" s="26"/>
      <c r="HQ292" s="26"/>
      <c r="HR292" s="26"/>
      <c r="HS292" s="26"/>
      <c r="HT292" s="26"/>
      <c r="HU292" s="26"/>
      <c r="HV292" s="26"/>
      <c r="HW292" s="26"/>
      <c r="HX292" s="26"/>
      <c r="HY292" s="26"/>
      <c r="HZ292" s="26"/>
      <c r="IA292" s="26"/>
      <c r="IB292" s="26"/>
      <c r="IC292" s="26"/>
      <c r="ID292" s="26"/>
      <c r="IE292" s="26"/>
      <c r="IF292" s="26"/>
      <c r="IG292" s="26"/>
      <c r="IH292" s="26"/>
      <c r="II292" s="26"/>
      <c r="IJ292" s="26"/>
      <c r="IK292" s="26"/>
      <c r="IL292" s="26"/>
      <c r="IM292" s="26"/>
      <c r="IN292" s="26"/>
      <c r="IO292" s="26"/>
      <c r="IP292" s="26"/>
      <c r="IQ292" s="26"/>
      <c r="IR292" s="26"/>
    </row>
    <row r="293" spans="1:252" ht="25.5">
      <c r="A293" s="23" t="s">
        <v>693</v>
      </c>
      <c r="B293" s="9" t="s">
        <v>356</v>
      </c>
      <c r="C293" s="9" t="s">
        <v>199</v>
      </c>
      <c r="D293" s="9" t="s">
        <v>200</v>
      </c>
      <c r="E293" s="63" t="s">
        <v>1061</v>
      </c>
      <c r="F293" s="63" t="s">
        <v>1061</v>
      </c>
      <c r="G293" s="64">
        <v>532810</v>
      </c>
      <c r="H293" s="64">
        <v>554706</v>
      </c>
      <c r="I293" s="65" t="s">
        <v>497</v>
      </c>
      <c r="J293" s="65"/>
      <c r="K293" s="65"/>
      <c r="L293" s="6"/>
      <c r="M293" s="9" t="s">
        <v>344</v>
      </c>
      <c r="N293" s="66"/>
      <c r="O293" s="40"/>
      <c r="P293" s="40"/>
      <c r="Q293" s="67"/>
      <c r="R293" s="67"/>
      <c r="S293" s="67"/>
      <c r="T293" s="9" t="s">
        <v>340</v>
      </c>
      <c r="U293" s="9"/>
      <c r="V293" s="68"/>
      <c r="W293" s="65"/>
      <c r="X293" s="65"/>
      <c r="Y293" s="65"/>
      <c r="Z293" s="68" t="s">
        <v>340</v>
      </c>
      <c r="AA293" s="85"/>
      <c r="AB293" s="69"/>
      <c r="AC293" s="9">
        <v>0</v>
      </c>
      <c r="AD293" s="69"/>
      <c r="AE293" s="24"/>
      <c r="AF293" s="83"/>
      <c r="AG293" s="74"/>
      <c r="AH293" s="74"/>
      <c r="AI293" s="20"/>
      <c r="AJ293" s="20"/>
      <c r="AK293" s="20"/>
      <c r="AL293" s="20"/>
      <c r="AM293" s="9" t="s">
        <v>340</v>
      </c>
      <c r="AN293" s="9">
        <v>0</v>
      </c>
      <c r="AO293" s="9" t="s">
        <v>340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70">
        <v>0</v>
      </c>
      <c r="AZ293" s="70">
        <v>0</v>
      </c>
      <c r="BA293" s="70">
        <v>0</v>
      </c>
      <c r="BB293" s="70">
        <v>0</v>
      </c>
      <c r="BC293" s="70">
        <v>0</v>
      </c>
      <c r="BD293" s="70">
        <v>0</v>
      </c>
      <c r="BE293" s="70">
        <v>0</v>
      </c>
      <c r="BF293" s="71"/>
      <c r="BG293" s="71"/>
      <c r="BH293" s="71"/>
      <c r="BI293" s="71"/>
      <c r="BJ293" s="71"/>
      <c r="BK293" s="71"/>
      <c r="BL293" s="84">
        <v>7</v>
      </c>
      <c r="BM293" s="9"/>
      <c r="BO293" s="20"/>
      <c r="BP293" s="9"/>
      <c r="BQ293" s="9">
        <v>7</v>
      </c>
      <c r="BR293" s="9">
        <v>7</v>
      </c>
      <c r="BS293" s="9">
        <v>0</v>
      </c>
      <c r="BT293" s="9">
        <v>0</v>
      </c>
      <c r="BU293" s="9">
        <v>0</v>
      </c>
      <c r="BV293" s="9">
        <v>0</v>
      </c>
      <c r="BW293" s="9">
        <v>0</v>
      </c>
      <c r="BX293" s="9">
        <v>5</v>
      </c>
      <c r="BY293" s="9">
        <v>4</v>
      </c>
      <c r="BZ293" s="9">
        <v>3</v>
      </c>
      <c r="CA293" s="9">
        <v>0</v>
      </c>
      <c r="CB293" s="9">
        <v>0</v>
      </c>
      <c r="CC293" s="9">
        <v>0</v>
      </c>
      <c r="CD293" s="9">
        <v>0</v>
      </c>
      <c r="CE293" s="9">
        <v>1</v>
      </c>
      <c r="CF293" s="9">
        <v>0</v>
      </c>
      <c r="CG293" s="9" t="s">
        <v>340</v>
      </c>
      <c r="CH293" s="9">
        <v>0</v>
      </c>
      <c r="CI293" s="9">
        <v>0</v>
      </c>
      <c r="CJ293" s="72">
        <v>2500</v>
      </c>
      <c r="CK293" s="72">
        <v>75</v>
      </c>
      <c r="CL293" s="24" t="s">
        <v>737</v>
      </c>
      <c r="CM293" s="21" t="s">
        <v>1774</v>
      </c>
      <c r="CN293" s="9"/>
      <c r="CO293" s="9"/>
      <c r="CP293" s="73"/>
      <c r="CQ293" s="74" t="s">
        <v>340</v>
      </c>
      <c r="CR293" s="25"/>
      <c r="CS293" s="25"/>
      <c r="CT293" s="71"/>
      <c r="CU293" s="9" t="s">
        <v>348</v>
      </c>
      <c r="CV293" s="9">
        <v>1</v>
      </c>
      <c r="CW293" s="9">
        <v>4</v>
      </c>
      <c r="CX293" s="75" t="s">
        <v>737</v>
      </c>
      <c r="CY293" s="26"/>
      <c r="CZ293" s="71"/>
      <c r="DA293" s="71"/>
      <c r="DB293" s="76"/>
      <c r="DC293" s="9"/>
      <c r="DD293" s="9"/>
      <c r="DE293" s="6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77"/>
      <c r="FE293" s="26"/>
      <c r="FF293" s="26"/>
      <c r="FG293" s="26"/>
      <c r="FH293" s="26"/>
      <c r="FI293" s="26"/>
      <c r="FJ293" s="26"/>
      <c r="FK293" s="26"/>
      <c r="FL293" s="26"/>
      <c r="FM293" s="26"/>
      <c r="FN293" s="26"/>
      <c r="FO293" s="26"/>
      <c r="FP293" s="26"/>
      <c r="FQ293" s="26"/>
      <c r="FR293" s="26"/>
      <c r="FS293" s="26"/>
      <c r="FT293" s="26"/>
      <c r="FU293" s="26"/>
      <c r="FV293" s="26"/>
      <c r="FW293" s="26"/>
      <c r="FX293" s="26"/>
      <c r="FY293" s="26"/>
      <c r="FZ293" s="26"/>
      <c r="GA293" s="26"/>
      <c r="GB293" s="26"/>
      <c r="GC293" s="26"/>
      <c r="GD293" s="26"/>
      <c r="GE293" s="26"/>
      <c r="GF293" s="26"/>
      <c r="GG293" s="26"/>
      <c r="GH293" s="26"/>
      <c r="GI293" s="26"/>
      <c r="GJ293" s="26"/>
      <c r="GK293" s="26"/>
      <c r="GL293" s="26"/>
      <c r="GM293" s="26"/>
      <c r="GN293" s="26"/>
      <c r="GO293" s="26"/>
      <c r="GP293" s="26"/>
      <c r="GQ293" s="26"/>
      <c r="GR293" s="26"/>
      <c r="GS293" s="26"/>
      <c r="GT293" s="26"/>
      <c r="GU293" s="26"/>
      <c r="GV293" s="26"/>
      <c r="GW293" s="26"/>
      <c r="GX293" s="26"/>
      <c r="GY293" s="26"/>
      <c r="GZ293" s="26"/>
      <c r="HA293" s="26"/>
      <c r="HB293" s="26"/>
      <c r="HC293" s="26"/>
      <c r="HD293" s="26"/>
      <c r="HE293" s="26"/>
      <c r="HF293" s="26"/>
      <c r="HG293" s="26"/>
      <c r="HH293" s="26"/>
      <c r="HI293" s="26"/>
      <c r="HJ293" s="26"/>
      <c r="HK293" s="26"/>
      <c r="HL293" s="26"/>
      <c r="HM293" s="26"/>
      <c r="HN293" s="26"/>
      <c r="HO293" s="26"/>
      <c r="HP293" s="26"/>
      <c r="HQ293" s="26"/>
      <c r="HR293" s="26"/>
      <c r="HS293" s="26"/>
      <c r="HT293" s="26"/>
      <c r="HU293" s="26"/>
      <c r="HV293" s="26"/>
      <c r="HW293" s="26"/>
      <c r="HX293" s="26"/>
      <c r="HY293" s="26"/>
      <c r="HZ293" s="26"/>
      <c r="IA293" s="26"/>
      <c r="IB293" s="26"/>
      <c r="IC293" s="26"/>
      <c r="ID293" s="26"/>
      <c r="IE293" s="26"/>
      <c r="IF293" s="26"/>
      <c r="IG293" s="26"/>
      <c r="IH293" s="26"/>
      <c r="II293" s="26"/>
      <c r="IJ293" s="26"/>
      <c r="IK293" s="26"/>
      <c r="IL293" s="26"/>
      <c r="IM293" s="26"/>
      <c r="IN293" s="26"/>
      <c r="IO293" s="26"/>
      <c r="IP293" s="26"/>
      <c r="IQ293" s="26"/>
      <c r="IR293" s="26"/>
    </row>
    <row r="294" spans="1:252" ht="25.5">
      <c r="A294" s="23" t="s">
        <v>682</v>
      </c>
      <c r="B294" s="9" t="s">
        <v>356</v>
      </c>
      <c r="C294" s="9" t="s">
        <v>202</v>
      </c>
      <c r="D294" s="9" t="s">
        <v>203</v>
      </c>
      <c r="E294" s="63" t="s">
        <v>1067</v>
      </c>
      <c r="F294" s="63" t="s">
        <v>1067</v>
      </c>
      <c r="G294" s="64">
        <v>534102</v>
      </c>
      <c r="H294" s="64">
        <v>570224</v>
      </c>
      <c r="I294" s="65" t="s">
        <v>497</v>
      </c>
      <c r="J294" s="65"/>
      <c r="K294" s="65"/>
      <c r="L294" s="6"/>
      <c r="M294" s="9" t="s">
        <v>344</v>
      </c>
      <c r="N294" s="66"/>
      <c r="O294" s="40"/>
      <c r="P294" s="40"/>
      <c r="Q294" s="67" t="s">
        <v>340</v>
      </c>
      <c r="R294" s="67"/>
      <c r="S294" s="67"/>
      <c r="T294" s="9" t="s">
        <v>340</v>
      </c>
      <c r="U294" s="9"/>
      <c r="V294" s="68"/>
      <c r="W294" s="65"/>
      <c r="X294" s="65"/>
      <c r="Y294" s="65"/>
      <c r="Z294" s="68" t="s">
        <v>340</v>
      </c>
      <c r="AA294" s="69"/>
      <c r="AB294" s="69"/>
      <c r="AC294" s="9">
        <v>0</v>
      </c>
      <c r="AD294" s="69"/>
      <c r="AE294" s="24"/>
      <c r="AF294" s="83"/>
      <c r="AG294" s="74"/>
      <c r="AH294" s="74"/>
      <c r="AI294" s="20"/>
      <c r="AJ294" s="20"/>
      <c r="AK294" s="20"/>
      <c r="AL294" s="20"/>
      <c r="AM294" s="9" t="s">
        <v>340</v>
      </c>
      <c r="AN294" s="9">
        <v>0</v>
      </c>
      <c r="AO294" s="9" t="s">
        <v>340</v>
      </c>
      <c r="AP294" s="9">
        <v>0</v>
      </c>
      <c r="AQ294" s="9">
        <v>0</v>
      </c>
      <c r="AR294" s="80">
        <v>0</v>
      </c>
      <c r="AS294" s="80">
        <v>0</v>
      </c>
      <c r="AT294" s="80">
        <v>0</v>
      </c>
      <c r="AU294" s="80">
        <v>0</v>
      </c>
      <c r="AV294" s="80">
        <v>0</v>
      </c>
      <c r="AW294" s="80">
        <v>0</v>
      </c>
      <c r="AX294" s="80">
        <v>0</v>
      </c>
      <c r="AY294" s="70">
        <v>0</v>
      </c>
      <c r="AZ294" s="70">
        <v>0</v>
      </c>
      <c r="BA294" s="70">
        <v>0</v>
      </c>
      <c r="BB294" s="70">
        <v>0</v>
      </c>
      <c r="BC294" s="70">
        <v>0</v>
      </c>
      <c r="BD294" s="70">
        <v>0</v>
      </c>
      <c r="BE294" s="70">
        <v>0</v>
      </c>
      <c r="BF294" s="71"/>
      <c r="BG294" s="71"/>
      <c r="BH294" s="71"/>
      <c r="BI294" s="71"/>
      <c r="BJ294" s="71"/>
      <c r="BK294" s="71"/>
      <c r="BL294" s="84">
        <v>7</v>
      </c>
      <c r="BM294" s="9" t="s">
        <v>340</v>
      </c>
      <c r="BN294" s="3" t="s">
        <v>1178</v>
      </c>
      <c r="BO294" s="20" t="s">
        <v>1501</v>
      </c>
      <c r="BP294" s="9"/>
      <c r="BQ294" s="9">
        <v>8</v>
      </c>
      <c r="BR294" s="9">
        <v>7</v>
      </c>
      <c r="BS294" s="9">
        <v>0</v>
      </c>
      <c r="BT294" s="9">
        <v>0</v>
      </c>
      <c r="BU294" s="9">
        <v>1</v>
      </c>
      <c r="BV294" s="9">
        <v>0</v>
      </c>
      <c r="BW294" s="9">
        <v>0</v>
      </c>
      <c r="BX294" s="9">
        <v>4</v>
      </c>
      <c r="BY294" s="9">
        <v>5</v>
      </c>
      <c r="BZ294" s="9">
        <v>2</v>
      </c>
      <c r="CA294" s="9">
        <v>0</v>
      </c>
      <c r="CB294" s="9">
        <v>0</v>
      </c>
      <c r="CC294" s="9">
        <v>0</v>
      </c>
      <c r="CD294" s="9" t="s">
        <v>340</v>
      </c>
      <c r="CE294" s="9">
        <v>1</v>
      </c>
      <c r="CF294" s="9">
        <v>0</v>
      </c>
      <c r="CG294" s="9" t="s">
        <v>340</v>
      </c>
      <c r="CH294" s="9">
        <v>0</v>
      </c>
      <c r="CI294" s="9">
        <v>0</v>
      </c>
      <c r="CJ294" s="72">
        <v>2500</v>
      </c>
      <c r="CK294" s="72">
        <v>75</v>
      </c>
      <c r="CL294" s="24" t="s">
        <v>737</v>
      </c>
      <c r="CM294" s="21" t="s">
        <v>1774</v>
      </c>
      <c r="CN294" s="9"/>
      <c r="CO294" s="9"/>
      <c r="CP294" s="73" t="s">
        <v>340</v>
      </c>
      <c r="CQ294" s="74" t="s">
        <v>340</v>
      </c>
      <c r="CR294" s="25"/>
      <c r="CS294" s="25"/>
      <c r="CT294" s="71"/>
      <c r="CU294" s="9" t="s">
        <v>348</v>
      </c>
      <c r="CV294" s="9">
        <v>1</v>
      </c>
      <c r="CW294" s="9">
        <v>4</v>
      </c>
      <c r="CX294" s="75" t="s">
        <v>737</v>
      </c>
      <c r="CY294" s="26"/>
      <c r="CZ294" s="71"/>
      <c r="DA294" s="71"/>
      <c r="DB294" s="76"/>
      <c r="DC294" s="9"/>
      <c r="DD294" s="9" t="s">
        <v>340</v>
      </c>
      <c r="DE294" s="6"/>
      <c r="DF294" s="5"/>
      <c r="DG294" s="5"/>
      <c r="DH294" s="5"/>
      <c r="DI294" s="5" t="s">
        <v>340</v>
      </c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77"/>
      <c r="FE294" s="26"/>
      <c r="FF294" s="26"/>
      <c r="FG294" s="26"/>
      <c r="FH294" s="26"/>
      <c r="FI294" s="26"/>
      <c r="FJ294" s="26"/>
      <c r="FK294" s="26"/>
      <c r="FL294" s="26"/>
      <c r="FM294" s="26"/>
      <c r="FN294" s="26"/>
      <c r="FO294" s="26"/>
      <c r="FP294" s="26"/>
      <c r="FQ294" s="26"/>
      <c r="FR294" s="26"/>
      <c r="FS294" s="26"/>
      <c r="FT294" s="26"/>
      <c r="FU294" s="26"/>
      <c r="FV294" s="26"/>
      <c r="FW294" s="26"/>
      <c r="FX294" s="26"/>
      <c r="FY294" s="26"/>
      <c r="FZ294" s="26"/>
      <c r="GA294" s="26"/>
      <c r="GB294" s="26"/>
      <c r="GC294" s="26"/>
      <c r="GD294" s="26"/>
      <c r="GE294" s="26"/>
      <c r="GF294" s="26"/>
      <c r="GG294" s="26"/>
      <c r="GH294" s="26"/>
      <c r="GI294" s="26"/>
      <c r="GJ294" s="26"/>
      <c r="GK294" s="26"/>
      <c r="GL294" s="26"/>
      <c r="GM294" s="26"/>
      <c r="GN294" s="26"/>
      <c r="GO294" s="26"/>
      <c r="GP294" s="26"/>
      <c r="GQ294" s="26"/>
      <c r="GR294" s="26"/>
      <c r="GS294" s="26"/>
      <c r="GT294" s="26"/>
      <c r="GU294" s="26"/>
      <c r="GV294" s="26"/>
      <c r="GW294" s="26"/>
      <c r="GX294" s="26"/>
      <c r="GY294" s="26"/>
      <c r="GZ294" s="26"/>
      <c r="HA294" s="26"/>
      <c r="HB294" s="26"/>
      <c r="HC294" s="26"/>
      <c r="HD294" s="26"/>
      <c r="HE294" s="26"/>
      <c r="HF294" s="26"/>
      <c r="HG294" s="26"/>
      <c r="HH294" s="26"/>
      <c r="HI294" s="26"/>
      <c r="HJ294" s="26"/>
      <c r="HK294" s="26"/>
      <c r="HL294" s="26"/>
      <c r="HM294" s="26"/>
      <c r="HN294" s="26"/>
      <c r="HO294" s="26"/>
      <c r="HP294" s="26"/>
      <c r="HQ294" s="26"/>
      <c r="HR294" s="26"/>
      <c r="HS294" s="26"/>
      <c r="HT294" s="26"/>
      <c r="HU294" s="26"/>
      <c r="HV294" s="26"/>
      <c r="HW294" s="26"/>
      <c r="HX294" s="26"/>
      <c r="HY294" s="26"/>
      <c r="HZ294" s="26"/>
      <c r="IA294" s="26"/>
      <c r="IB294" s="26"/>
      <c r="IC294" s="26"/>
      <c r="ID294" s="26"/>
      <c r="IE294" s="26"/>
      <c r="IF294" s="26"/>
      <c r="IG294" s="26"/>
      <c r="IH294" s="26"/>
      <c r="II294" s="26"/>
      <c r="IJ294" s="26"/>
      <c r="IK294" s="26"/>
      <c r="IL294" s="26"/>
      <c r="IM294" s="26"/>
      <c r="IN294" s="26"/>
      <c r="IO294" s="26"/>
      <c r="IP294" s="26"/>
      <c r="IQ294" s="26"/>
      <c r="IR294" s="26"/>
    </row>
    <row r="295" spans="1:252" ht="25.5">
      <c r="A295" s="23" t="s">
        <v>679</v>
      </c>
      <c r="B295" s="9" t="s">
        <v>356</v>
      </c>
      <c r="C295" s="9" t="s">
        <v>204</v>
      </c>
      <c r="D295" s="9" t="s">
        <v>205</v>
      </c>
      <c r="E295" s="63" t="s">
        <v>1061</v>
      </c>
      <c r="F295" s="63" t="s">
        <v>1061</v>
      </c>
      <c r="G295" s="64">
        <v>524554</v>
      </c>
      <c r="H295" s="64">
        <v>560656</v>
      </c>
      <c r="I295" s="65" t="s">
        <v>497</v>
      </c>
      <c r="J295" s="65"/>
      <c r="K295" s="65"/>
      <c r="L295" s="6"/>
      <c r="M295" s="9" t="s">
        <v>344</v>
      </c>
      <c r="N295" s="66"/>
      <c r="O295" s="40"/>
      <c r="P295" s="40"/>
      <c r="Q295" s="67"/>
      <c r="R295" s="67"/>
      <c r="S295" s="67"/>
      <c r="T295" s="9" t="s">
        <v>340</v>
      </c>
      <c r="U295" s="9"/>
      <c r="V295" s="68"/>
      <c r="W295" s="65"/>
      <c r="X295" s="65"/>
      <c r="Y295" s="65"/>
      <c r="Z295" s="68" t="s">
        <v>340</v>
      </c>
      <c r="AA295" s="69"/>
      <c r="AB295" s="69"/>
      <c r="AC295" s="9">
        <v>0</v>
      </c>
      <c r="AD295" s="69"/>
      <c r="AE295" s="25"/>
      <c r="AF295" s="25"/>
      <c r="AG295" s="25"/>
      <c r="AH295" s="25"/>
      <c r="AI295" s="20"/>
      <c r="AJ295" s="20"/>
      <c r="AK295" s="20"/>
      <c r="AL295" s="20"/>
      <c r="AM295" s="9" t="s">
        <v>340</v>
      </c>
      <c r="AN295" s="9">
        <v>0</v>
      </c>
      <c r="AO295" s="9" t="s">
        <v>340</v>
      </c>
      <c r="AP295" s="9">
        <v>0</v>
      </c>
      <c r="AQ295" s="9">
        <v>0</v>
      </c>
      <c r="AR295" s="80">
        <v>0</v>
      </c>
      <c r="AS295" s="80">
        <v>0</v>
      </c>
      <c r="AT295" s="80">
        <v>0</v>
      </c>
      <c r="AU295" s="80">
        <v>0</v>
      </c>
      <c r="AV295" s="80">
        <v>0</v>
      </c>
      <c r="AW295" s="80">
        <v>0</v>
      </c>
      <c r="AX295" s="80">
        <v>0</v>
      </c>
      <c r="AY295" s="70">
        <v>0</v>
      </c>
      <c r="AZ295" s="70">
        <v>0</v>
      </c>
      <c r="BA295" s="70">
        <v>0</v>
      </c>
      <c r="BB295" s="70">
        <v>0</v>
      </c>
      <c r="BC295" s="70">
        <v>0</v>
      </c>
      <c r="BD295" s="70">
        <v>0</v>
      </c>
      <c r="BE295" s="70">
        <v>0</v>
      </c>
      <c r="BF295" s="71"/>
      <c r="BG295" s="71"/>
      <c r="BH295" s="71"/>
      <c r="BI295" s="71"/>
      <c r="BJ295" s="71"/>
      <c r="BK295" s="71"/>
      <c r="BL295" s="9">
        <v>8</v>
      </c>
      <c r="BM295" s="9" t="s">
        <v>340</v>
      </c>
      <c r="BN295" s="3" t="s">
        <v>1183</v>
      </c>
      <c r="BO295" s="20" t="s">
        <v>1501</v>
      </c>
      <c r="BP295" s="9"/>
      <c r="BQ295" s="9">
        <v>8</v>
      </c>
      <c r="BR295" s="9">
        <v>8</v>
      </c>
      <c r="BS295" s="9">
        <v>0</v>
      </c>
      <c r="BT295" s="9">
        <v>0</v>
      </c>
      <c r="BU295" s="9">
        <v>1</v>
      </c>
      <c r="BV295" s="9">
        <v>0</v>
      </c>
      <c r="BW295" s="9">
        <v>0</v>
      </c>
      <c r="BX295" s="9">
        <v>5</v>
      </c>
      <c r="BY295" s="9">
        <v>4</v>
      </c>
      <c r="BZ295" s="9">
        <v>2</v>
      </c>
      <c r="CA295" s="9">
        <v>0</v>
      </c>
      <c r="CB295" s="9">
        <v>0</v>
      </c>
      <c r="CC295" s="9">
        <v>0</v>
      </c>
      <c r="CD295" s="9" t="s">
        <v>340</v>
      </c>
      <c r="CE295" s="9">
        <v>1</v>
      </c>
      <c r="CF295" s="9">
        <v>0</v>
      </c>
      <c r="CG295" s="9" t="s">
        <v>340</v>
      </c>
      <c r="CH295" s="9">
        <v>0</v>
      </c>
      <c r="CI295" s="9">
        <v>0</v>
      </c>
      <c r="CJ295" s="72">
        <v>2500</v>
      </c>
      <c r="CK295" s="72">
        <v>75</v>
      </c>
      <c r="CL295" s="79">
        <v>0</v>
      </c>
      <c r="CM295" s="22" t="s">
        <v>1774</v>
      </c>
      <c r="CN295" s="9"/>
      <c r="CO295" s="9"/>
      <c r="CP295" s="73"/>
      <c r="CQ295" s="74" t="s">
        <v>340</v>
      </c>
      <c r="CR295" s="25"/>
      <c r="CS295" s="25"/>
      <c r="CT295" s="71"/>
      <c r="CU295" s="9" t="s">
        <v>348</v>
      </c>
      <c r="CV295" s="9">
        <v>1</v>
      </c>
      <c r="CW295" s="9">
        <v>4</v>
      </c>
      <c r="CX295" s="75"/>
      <c r="CY295" s="26"/>
      <c r="CZ295" s="71"/>
      <c r="DA295" s="71"/>
      <c r="DB295" s="76"/>
      <c r="DC295" s="9"/>
      <c r="DD295" s="9" t="s">
        <v>340</v>
      </c>
      <c r="DE295" s="6"/>
      <c r="DF295" s="5"/>
      <c r="DG295" s="5"/>
      <c r="DH295" s="5"/>
      <c r="DI295" s="5" t="s">
        <v>340</v>
      </c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77"/>
      <c r="FE295" s="26"/>
      <c r="FF295" s="26"/>
      <c r="FG295" s="26"/>
      <c r="FH295" s="26"/>
      <c r="FI295" s="26"/>
      <c r="FJ295" s="26"/>
      <c r="FK295" s="26"/>
      <c r="FL295" s="26"/>
      <c r="FM295" s="26"/>
      <c r="FN295" s="26"/>
      <c r="FO295" s="26"/>
      <c r="FP295" s="26"/>
      <c r="FQ295" s="26"/>
      <c r="FR295" s="26"/>
      <c r="FS295" s="26"/>
      <c r="FT295" s="26"/>
      <c r="FU295" s="26"/>
      <c r="FV295" s="26"/>
      <c r="FW295" s="26"/>
      <c r="FX295" s="26"/>
      <c r="FY295" s="26"/>
      <c r="FZ295" s="26"/>
      <c r="GA295" s="26"/>
      <c r="GB295" s="26"/>
      <c r="GC295" s="26"/>
      <c r="GD295" s="26"/>
      <c r="GE295" s="26"/>
      <c r="GF295" s="26"/>
      <c r="GG295" s="26"/>
      <c r="GH295" s="26"/>
      <c r="GI295" s="26"/>
      <c r="GJ295" s="26"/>
      <c r="GK295" s="26"/>
      <c r="GL295" s="26"/>
      <c r="GM295" s="26"/>
      <c r="GN295" s="26"/>
      <c r="GO295" s="26"/>
      <c r="GP295" s="26"/>
      <c r="GQ295" s="26"/>
      <c r="GR295" s="26"/>
      <c r="GS295" s="26"/>
      <c r="GT295" s="26"/>
      <c r="GU295" s="26"/>
      <c r="GV295" s="26"/>
      <c r="GW295" s="26"/>
      <c r="GX295" s="26"/>
      <c r="GY295" s="26"/>
      <c r="GZ295" s="26"/>
      <c r="HA295" s="26"/>
      <c r="HB295" s="26"/>
      <c r="HC295" s="26"/>
      <c r="HD295" s="26"/>
      <c r="HE295" s="26"/>
      <c r="HF295" s="26"/>
      <c r="HG295" s="26"/>
      <c r="HH295" s="26"/>
      <c r="HI295" s="26"/>
      <c r="HJ295" s="26"/>
      <c r="HK295" s="26"/>
      <c r="HL295" s="26"/>
      <c r="HM295" s="26"/>
      <c r="HN295" s="26"/>
      <c r="HO295" s="26"/>
      <c r="HP295" s="26"/>
      <c r="HQ295" s="26"/>
      <c r="HR295" s="26"/>
      <c r="HS295" s="26"/>
      <c r="HT295" s="26"/>
      <c r="HU295" s="26"/>
      <c r="HV295" s="26"/>
      <c r="HW295" s="26"/>
      <c r="HX295" s="26"/>
      <c r="HY295" s="26"/>
      <c r="HZ295" s="26"/>
      <c r="IA295" s="26"/>
      <c r="IB295" s="26"/>
      <c r="IC295" s="26"/>
      <c r="ID295" s="26"/>
      <c r="IE295" s="26"/>
      <c r="IF295" s="26"/>
      <c r="IG295" s="26"/>
      <c r="IH295" s="26"/>
      <c r="II295" s="26"/>
      <c r="IJ295" s="26"/>
      <c r="IK295" s="26"/>
      <c r="IL295" s="26"/>
      <c r="IM295" s="26"/>
      <c r="IN295" s="26"/>
      <c r="IO295" s="26"/>
      <c r="IP295" s="26"/>
      <c r="IQ295" s="26"/>
      <c r="IR295" s="26"/>
    </row>
    <row r="296" spans="1:252" ht="12.75">
      <c r="A296" s="23" t="s">
        <v>445</v>
      </c>
      <c r="B296" s="9" t="s">
        <v>356</v>
      </c>
      <c r="C296" s="9" t="s">
        <v>1719</v>
      </c>
      <c r="D296" s="9" t="s">
        <v>1720</v>
      </c>
      <c r="E296" s="63" t="s">
        <v>976</v>
      </c>
      <c r="F296" s="63" t="s">
        <v>976</v>
      </c>
      <c r="G296" s="64">
        <v>533343</v>
      </c>
      <c r="H296" s="64">
        <v>640623</v>
      </c>
      <c r="I296" s="65" t="s">
        <v>384</v>
      </c>
      <c r="J296" s="65"/>
      <c r="K296" s="65"/>
      <c r="L296" s="60">
        <v>1997</v>
      </c>
      <c r="M296" s="9" t="s">
        <v>341</v>
      </c>
      <c r="N296" s="66"/>
      <c r="O296" s="40">
        <v>352</v>
      </c>
      <c r="P296" s="40">
        <v>9085</v>
      </c>
      <c r="Q296" s="67"/>
      <c r="R296" s="67"/>
      <c r="S296" s="67"/>
      <c r="T296" s="9" t="s">
        <v>340</v>
      </c>
      <c r="U296" s="9"/>
      <c r="V296" s="68"/>
      <c r="W296" s="65"/>
      <c r="X296" s="65"/>
      <c r="Y296" s="65"/>
      <c r="Z296" s="68" t="s">
        <v>340</v>
      </c>
      <c r="AA296" s="69">
        <v>5</v>
      </c>
      <c r="AB296" s="69">
        <v>59.120879120879124</v>
      </c>
      <c r="AC296" s="9">
        <v>2</v>
      </c>
      <c r="AD296" s="69">
        <v>60.65934065934066</v>
      </c>
      <c r="AE296" s="25"/>
      <c r="AF296" s="25"/>
      <c r="AG296" s="25"/>
      <c r="AH296" s="25" t="s">
        <v>340</v>
      </c>
      <c r="AI296" s="20"/>
      <c r="AJ296" s="20"/>
      <c r="AK296" s="20"/>
      <c r="AL296" s="20" t="s">
        <v>1501</v>
      </c>
      <c r="AM296" s="9" t="s">
        <v>340</v>
      </c>
      <c r="AN296" s="9">
        <v>0</v>
      </c>
      <c r="AO296" s="9" t="s">
        <v>340</v>
      </c>
      <c r="AP296" s="9">
        <v>0</v>
      </c>
      <c r="AQ296" s="9">
        <v>0</v>
      </c>
      <c r="AR296" s="9" t="s">
        <v>340</v>
      </c>
      <c r="AS296" s="9" t="s">
        <v>340</v>
      </c>
      <c r="AT296" s="9">
        <v>0</v>
      </c>
      <c r="AU296" s="9" t="s">
        <v>340</v>
      </c>
      <c r="AV296" s="9" t="s">
        <v>340</v>
      </c>
      <c r="AW296" s="9" t="s">
        <v>340</v>
      </c>
      <c r="AX296" s="9" t="s">
        <v>340</v>
      </c>
      <c r="AY296" s="78">
        <v>1.5384615384615385</v>
      </c>
      <c r="AZ296" s="78">
        <v>37.8021978021978</v>
      </c>
      <c r="BA296" s="78">
        <v>0</v>
      </c>
      <c r="BB296" s="78">
        <v>0.21978021978021978</v>
      </c>
      <c r="BC296" s="78">
        <v>59.120879120879124</v>
      </c>
      <c r="BD296" s="78">
        <v>0.8791208791208791</v>
      </c>
      <c r="BE296" s="78">
        <v>0.43956043956043955</v>
      </c>
      <c r="BF296" s="71" t="s">
        <v>340</v>
      </c>
      <c r="BG296" s="71" t="s">
        <v>340</v>
      </c>
      <c r="BH296" s="71"/>
      <c r="BI296" s="71" t="s">
        <v>340</v>
      </c>
      <c r="BJ296" s="71"/>
      <c r="BK296" s="71" t="s">
        <v>340</v>
      </c>
      <c r="BL296" s="9">
        <v>1</v>
      </c>
      <c r="BM296" s="9" t="s">
        <v>340</v>
      </c>
      <c r="BO296" s="20"/>
      <c r="BP296" s="9"/>
      <c r="BQ296" s="9">
        <v>1</v>
      </c>
      <c r="BR296" s="9">
        <v>1</v>
      </c>
      <c r="BS296" s="9">
        <v>0</v>
      </c>
      <c r="BT296" s="9">
        <v>0</v>
      </c>
      <c r="BU296" s="9">
        <v>1</v>
      </c>
      <c r="BV296" s="9">
        <v>0</v>
      </c>
      <c r="BW296" s="9">
        <v>0</v>
      </c>
      <c r="BX296" s="9">
        <v>5</v>
      </c>
      <c r="BY296" s="9">
        <v>4</v>
      </c>
      <c r="BZ296" s="9">
        <v>7</v>
      </c>
      <c r="CA296" s="9">
        <v>1</v>
      </c>
      <c r="CB296" s="9">
        <v>1</v>
      </c>
      <c r="CC296" s="9" t="s">
        <v>340</v>
      </c>
      <c r="CD296" s="9" t="s">
        <v>340</v>
      </c>
      <c r="CE296" s="9">
        <v>1</v>
      </c>
      <c r="CF296" s="9" t="s">
        <v>340</v>
      </c>
      <c r="CG296" s="9">
        <v>0</v>
      </c>
      <c r="CH296" s="9">
        <v>0</v>
      </c>
      <c r="CI296" s="9">
        <v>0</v>
      </c>
      <c r="CJ296" s="72">
        <v>5500</v>
      </c>
      <c r="CK296" s="72">
        <v>150</v>
      </c>
      <c r="CL296" s="79" t="s">
        <v>754</v>
      </c>
      <c r="CM296" s="22" t="s">
        <v>1721</v>
      </c>
      <c r="CN296" s="9"/>
      <c r="CO296" s="9"/>
      <c r="CP296" s="73"/>
      <c r="CQ296" s="74" t="s">
        <v>340</v>
      </c>
      <c r="CR296" s="25"/>
      <c r="CS296" s="25"/>
      <c r="CT296" s="71"/>
      <c r="CU296" s="9" t="s">
        <v>348</v>
      </c>
      <c r="CV296" s="9">
        <v>1</v>
      </c>
      <c r="CW296" s="9">
        <v>3</v>
      </c>
      <c r="CX296" s="75" t="s">
        <v>754</v>
      </c>
      <c r="CY296" s="26" t="s">
        <v>1381</v>
      </c>
      <c r="CZ296" s="71"/>
      <c r="DA296" s="71"/>
      <c r="DB296" s="76"/>
      <c r="DC296" s="9" t="s">
        <v>340</v>
      </c>
      <c r="DD296" s="9" t="s">
        <v>340</v>
      </c>
      <c r="DE296" s="6">
        <v>1997</v>
      </c>
      <c r="DF296" s="5">
        <v>601.552</v>
      </c>
      <c r="DG296" s="5"/>
      <c r="DH296" s="5">
        <v>601.552</v>
      </c>
      <c r="DI296" s="5" t="s">
        <v>340</v>
      </c>
      <c r="DJ296" s="5"/>
      <c r="DK296" s="5"/>
      <c r="DL296" s="5"/>
      <c r="DM296" s="5"/>
      <c r="DN296" s="5">
        <v>315.4</v>
      </c>
      <c r="DO296" s="5">
        <v>2054.1</v>
      </c>
      <c r="DP296" s="5">
        <v>58.9</v>
      </c>
      <c r="DQ296" s="5"/>
      <c r="DR296" s="5">
        <v>636.2</v>
      </c>
      <c r="DS296" s="5">
        <v>348.3</v>
      </c>
      <c r="DT296" s="5">
        <v>3412.9</v>
      </c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>
        <v>4014.4520000000007</v>
      </c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77">
        <v>414.452</v>
      </c>
      <c r="FE296" s="26"/>
      <c r="FF296" s="26"/>
      <c r="FG296" s="26"/>
      <c r="FH296" s="26"/>
      <c r="FI296" s="26"/>
      <c r="FJ296" s="26"/>
      <c r="FK296" s="26"/>
      <c r="FL296" s="26"/>
      <c r="FM296" s="26"/>
      <c r="FN296" s="26"/>
      <c r="FO296" s="26"/>
      <c r="FP296" s="26"/>
      <c r="FQ296" s="26"/>
      <c r="FR296" s="26"/>
      <c r="FS296" s="26"/>
      <c r="FT296" s="26"/>
      <c r="FU296" s="26"/>
      <c r="FV296" s="26"/>
      <c r="FW296" s="26"/>
      <c r="FX296" s="26"/>
      <c r="FY296" s="26"/>
      <c r="FZ296" s="26"/>
      <c r="GA296" s="26"/>
      <c r="GB296" s="26"/>
      <c r="GC296" s="26"/>
      <c r="GD296" s="26"/>
      <c r="GE296" s="26"/>
      <c r="GF296" s="26"/>
      <c r="GG296" s="26"/>
      <c r="GH296" s="26"/>
      <c r="GI296" s="26"/>
      <c r="GJ296" s="26"/>
      <c r="GK296" s="26"/>
      <c r="GL296" s="26"/>
      <c r="GM296" s="26"/>
      <c r="GN296" s="26"/>
      <c r="GO296" s="26"/>
      <c r="GP296" s="26"/>
      <c r="GQ296" s="26"/>
      <c r="GR296" s="26"/>
      <c r="GS296" s="26"/>
      <c r="GT296" s="26"/>
      <c r="GU296" s="26"/>
      <c r="GV296" s="26"/>
      <c r="GW296" s="26"/>
      <c r="GX296" s="26"/>
      <c r="GY296" s="26"/>
      <c r="GZ296" s="26"/>
      <c r="HA296" s="26"/>
      <c r="HB296" s="26"/>
      <c r="HC296" s="26"/>
      <c r="HD296" s="26"/>
      <c r="HE296" s="26"/>
      <c r="HF296" s="26"/>
      <c r="HG296" s="26"/>
      <c r="HH296" s="26"/>
      <c r="HI296" s="26"/>
      <c r="HJ296" s="26"/>
      <c r="HK296" s="26"/>
      <c r="HL296" s="26"/>
      <c r="HM296" s="26"/>
      <c r="HN296" s="26"/>
      <c r="HO296" s="26"/>
      <c r="HP296" s="26"/>
      <c r="HQ296" s="26"/>
      <c r="HR296" s="26"/>
      <c r="HS296" s="26"/>
      <c r="HT296" s="26"/>
      <c r="HU296" s="26"/>
      <c r="HV296" s="26"/>
      <c r="HW296" s="26"/>
      <c r="HX296" s="26"/>
      <c r="HY296" s="26"/>
      <c r="HZ296" s="26"/>
      <c r="IA296" s="26"/>
      <c r="IB296" s="26"/>
      <c r="IC296" s="26"/>
      <c r="ID296" s="26"/>
      <c r="IE296" s="26"/>
      <c r="IF296" s="26"/>
      <c r="IG296" s="26"/>
      <c r="IH296" s="26"/>
      <c r="II296" s="26"/>
      <c r="IJ296" s="26"/>
      <c r="IK296" s="26"/>
      <c r="IL296" s="26"/>
      <c r="IM296" s="26"/>
      <c r="IN296" s="26"/>
      <c r="IO296" s="26"/>
      <c r="IP296" s="26"/>
      <c r="IQ296" s="26"/>
      <c r="IR296" s="26"/>
    </row>
    <row r="297" spans="1:252" ht="20.25" customHeight="1">
      <c r="A297" s="23" t="s">
        <v>673</v>
      </c>
      <c r="B297" s="9" t="s">
        <v>356</v>
      </c>
      <c r="C297" s="9" t="s">
        <v>1772</v>
      </c>
      <c r="D297" s="9" t="s">
        <v>206</v>
      </c>
      <c r="E297" s="63" t="s">
        <v>1075</v>
      </c>
      <c r="F297" s="63" t="s">
        <v>1075</v>
      </c>
      <c r="G297" s="64">
        <v>481629</v>
      </c>
      <c r="H297" s="64">
        <v>535526</v>
      </c>
      <c r="I297" s="65" t="s">
        <v>497</v>
      </c>
      <c r="J297" s="65"/>
      <c r="K297" s="65"/>
      <c r="L297" s="6"/>
      <c r="M297" s="9" t="s">
        <v>348</v>
      </c>
      <c r="N297" s="66"/>
      <c r="O297" s="40"/>
      <c r="P297" s="40"/>
      <c r="Q297" s="67"/>
      <c r="R297" s="67"/>
      <c r="S297" s="67"/>
      <c r="T297" s="9"/>
      <c r="U297" s="9"/>
      <c r="V297" s="68"/>
      <c r="W297" s="65"/>
      <c r="X297" s="65"/>
      <c r="Y297" s="65"/>
      <c r="Z297" s="68" t="s">
        <v>340</v>
      </c>
      <c r="AA297" s="69"/>
      <c r="AB297" s="69"/>
      <c r="AC297" s="9">
        <v>0</v>
      </c>
      <c r="AD297" s="69"/>
      <c r="AE297" s="25"/>
      <c r="AF297" s="74"/>
      <c r="AG297" s="74"/>
      <c r="AH297" s="74"/>
      <c r="AI297" s="20"/>
      <c r="AJ297" s="20"/>
      <c r="AK297" s="20"/>
      <c r="AL297" s="20"/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80">
        <v>0</v>
      </c>
      <c r="AS297" s="80">
        <v>0</v>
      </c>
      <c r="AT297" s="80">
        <v>0</v>
      </c>
      <c r="AU297" s="80">
        <v>0</v>
      </c>
      <c r="AV297" s="80">
        <v>0</v>
      </c>
      <c r="AW297" s="80">
        <v>0</v>
      </c>
      <c r="AX297" s="80">
        <v>0</v>
      </c>
      <c r="AY297" s="70">
        <v>0</v>
      </c>
      <c r="AZ297" s="70">
        <v>0</v>
      </c>
      <c r="BA297" s="70">
        <v>0</v>
      </c>
      <c r="BB297" s="70">
        <v>0</v>
      </c>
      <c r="BC297" s="70">
        <v>0</v>
      </c>
      <c r="BD297" s="70">
        <v>0</v>
      </c>
      <c r="BE297" s="70">
        <v>0</v>
      </c>
      <c r="BF297" s="71"/>
      <c r="BG297" s="71"/>
      <c r="BH297" s="71"/>
      <c r="BI297" s="71"/>
      <c r="BJ297" s="71"/>
      <c r="BK297" s="71"/>
      <c r="BL297" s="84"/>
      <c r="BM297" s="9" t="s">
        <v>340</v>
      </c>
      <c r="BN297" s="3" t="s">
        <v>1190</v>
      </c>
      <c r="BO297" s="20" t="s">
        <v>1502</v>
      </c>
      <c r="BP297" s="9"/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9"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 t="s">
        <v>340</v>
      </c>
      <c r="CD297" s="9" t="s">
        <v>340</v>
      </c>
      <c r="CE297" s="9">
        <v>1</v>
      </c>
      <c r="CF297" s="9" t="s">
        <v>340</v>
      </c>
      <c r="CG297" s="9">
        <v>0</v>
      </c>
      <c r="CH297" s="9">
        <v>0</v>
      </c>
      <c r="CI297" s="9">
        <v>0</v>
      </c>
      <c r="CJ297" s="72">
        <v>3933</v>
      </c>
      <c r="CK297" s="72">
        <v>75</v>
      </c>
      <c r="CL297" s="24">
        <v>0</v>
      </c>
      <c r="CM297" s="21" t="s">
        <v>1579</v>
      </c>
      <c r="CN297" s="9"/>
      <c r="CO297" s="9"/>
      <c r="CP297" s="73"/>
      <c r="CQ297" s="74" t="s">
        <v>340</v>
      </c>
      <c r="CR297" s="25"/>
      <c r="CS297" s="25"/>
      <c r="CT297" s="71"/>
      <c r="CU297" s="9" t="s">
        <v>348</v>
      </c>
      <c r="CV297" s="9"/>
      <c r="CW297" s="9">
        <v>4</v>
      </c>
      <c r="CX297" s="75"/>
      <c r="CY297" s="26"/>
      <c r="CZ297" s="71"/>
      <c r="DA297" s="71"/>
      <c r="DB297" s="76"/>
      <c r="DC297" s="9"/>
      <c r="DD297" s="9"/>
      <c r="DE297" s="6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77"/>
      <c r="FE297" s="26"/>
      <c r="FF297" s="26"/>
      <c r="FG297" s="26"/>
      <c r="FH297" s="26"/>
      <c r="FI297" s="26"/>
      <c r="FJ297" s="26"/>
      <c r="FK297" s="26"/>
      <c r="FL297" s="26"/>
      <c r="FM297" s="26"/>
      <c r="FN297" s="26"/>
      <c r="FO297" s="26"/>
      <c r="FP297" s="26"/>
      <c r="FQ297" s="26"/>
      <c r="FR297" s="26"/>
      <c r="FS297" s="26"/>
      <c r="FT297" s="26"/>
      <c r="FU297" s="26"/>
      <c r="FV297" s="26"/>
      <c r="FW297" s="26"/>
      <c r="FX297" s="26"/>
      <c r="FY297" s="26"/>
      <c r="FZ297" s="26"/>
      <c r="GA297" s="26"/>
      <c r="GB297" s="26"/>
      <c r="GC297" s="26"/>
      <c r="GD297" s="26"/>
      <c r="GE297" s="26"/>
      <c r="GF297" s="26"/>
      <c r="GG297" s="26"/>
      <c r="GH297" s="26"/>
      <c r="GI297" s="26"/>
      <c r="GJ297" s="26"/>
      <c r="GK297" s="26"/>
      <c r="GL297" s="26"/>
      <c r="GM297" s="26"/>
      <c r="GN297" s="26"/>
      <c r="GO297" s="26"/>
      <c r="GP297" s="26"/>
      <c r="GQ297" s="26"/>
      <c r="GR297" s="26"/>
      <c r="GS297" s="26"/>
      <c r="GT297" s="26"/>
      <c r="GU297" s="26"/>
      <c r="GV297" s="26"/>
      <c r="GW297" s="26"/>
      <c r="GX297" s="26"/>
      <c r="GY297" s="26"/>
      <c r="GZ297" s="26"/>
      <c r="HA297" s="26"/>
      <c r="HB297" s="26"/>
      <c r="HC297" s="26"/>
      <c r="HD297" s="26"/>
      <c r="HE297" s="26"/>
      <c r="HF297" s="26"/>
      <c r="HG297" s="26"/>
      <c r="HH297" s="26"/>
      <c r="HI297" s="26"/>
      <c r="HJ297" s="26"/>
      <c r="HK297" s="26"/>
      <c r="HL297" s="26"/>
      <c r="HM297" s="26"/>
      <c r="HN297" s="26"/>
      <c r="HO297" s="26"/>
      <c r="HP297" s="26"/>
      <c r="HQ297" s="26"/>
      <c r="HR297" s="26"/>
      <c r="HS297" s="26"/>
      <c r="HT297" s="26"/>
      <c r="HU297" s="26"/>
      <c r="HV297" s="26"/>
      <c r="HW297" s="26"/>
      <c r="HX297" s="26"/>
      <c r="HY297" s="26"/>
      <c r="HZ297" s="26"/>
      <c r="IA297" s="26"/>
      <c r="IB297" s="26"/>
      <c r="IC297" s="26"/>
      <c r="ID297" s="26"/>
      <c r="IE297" s="26"/>
      <c r="IF297" s="26"/>
      <c r="IG297" s="26"/>
      <c r="IH297" s="26"/>
      <c r="II297" s="26"/>
      <c r="IJ297" s="26"/>
      <c r="IK297" s="26"/>
      <c r="IL297" s="26"/>
      <c r="IM297" s="26"/>
      <c r="IN297" s="26"/>
      <c r="IO297" s="26"/>
      <c r="IP297" s="26"/>
      <c r="IQ297" s="26"/>
      <c r="IR297" s="26"/>
    </row>
    <row r="298" spans="1:252" ht="25.5" customHeight="1">
      <c r="A298" s="23" t="s">
        <v>440</v>
      </c>
      <c r="B298" s="9" t="s">
        <v>356</v>
      </c>
      <c r="C298" s="9" t="s">
        <v>1663</v>
      </c>
      <c r="D298" s="9" t="s">
        <v>1664</v>
      </c>
      <c r="E298" s="63" t="s">
        <v>901</v>
      </c>
      <c r="F298" s="63" t="s">
        <v>901</v>
      </c>
      <c r="G298" s="64">
        <v>491239</v>
      </c>
      <c r="H298" s="64">
        <v>572329</v>
      </c>
      <c r="I298" s="65" t="s">
        <v>497</v>
      </c>
      <c r="J298" s="65"/>
      <c r="K298" s="65"/>
      <c r="L298" s="60">
        <v>1998</v>
      </c>
      <c r="M298" s="9" t="s">
        <v>348</v>
      </c>
      <c r="N298" s="66"/>
      <c r="O298" s="40">
        <v>1049</v>
      </c>
      <c r="P298" s="40">
        <f>16195</f>
        <v>16195</v>
      </c>
      <c r="Q298" s="67" t="s">
        <v>340</v>
      </c>
      <c r="R298" s="67">
        <v>1</v>
      </c>
      <c r="S298" s="67">
        <v>1</v>
      </c>
      <c r="T298" s="9" t="s">
        <v>340</v>
      </c>
      <c r="U298" s="9" t="s">
        <v>340</v>
      </c>
      <c r="V298" s="68" t="s">
        <v>340</v>
      </c>
      <c r="W298" s="65" t="s">
        <v>340</v>
      </c>
      <c r="X298" s="65"/>
      <c r="Y298" s="65"/>
      <c r="Z298" s="68"/>
      <c r="AA298" s="69">
        <v>1</v>
      </c>
      <c r="AB298" s="69">
        <v>52.5552809138887</v>
      </c>
      <c r="AC298" s="9">
        <v>4</v>
      </c>
      <c r="AD298" s="69">
        <v>8.6578929788229</v>
      </c>
      <c r="AE298" s="24"/>
      <c r="AF298" s="25" t="s">
        <v>340</v>
      </c>
      <c r="AG298" s="25" t="s">
        <v>340</v>
      </c>
      <c r="AH298" s="25" t="s">
        <v>340</v>
      </c>
      <c r="AI298" s="20"/>
      <c r="AJ298" s="20"/>
      <c r="AK298" s="20"/>
      <c r="AL298" s="20" t="s">
        <v>1502</v>
      </c>
      <c r="AM298" s="9" t="s">
        <v>340</v>
      </c>
      <c r="AN298" s="9" t="s">
        <v>340</v>
      </c>
      <c r="AO298" s="9" t="s">
        <v>340</v>
      </c>
      <c r="AP298" s="9">
        <v>0</v>
      </c>
      <c r="AQ298" s="9">
        <v>0</v>
      </c>
      <c r="AR298" s="9" t="s">
        <v>340</v>
      </c>
      <c r="AS298" s="9" t="s">
        <v>340</v>
      </c>
      <c r="AT298" s="9">
        <v>0</v>
      </c>
      <c r="AU298" s="9" t="s">
        <v>340</v>
      </c>
      <c r="AV298" s="9" t="s">
        <v>340</v>
      </c>
      <c r="AW298" s="9" t="s">
        <v>340</v>
      </c>
      <c r="AX298" s="9" t="s">
        <v>340</v>
      </c>
      <c r="AY298" s="70">
        <v>52.5552809138887</v>
      </c>
      <c r="AZ298" s="70">
        <v>38.7868261072884</v>
      </c>
      <c r="BA298" s="70">
        <v>0</v>
      </c>
      <c r="BB298" s="70">
        <v>2.09098804195337</v>
      </c>
      <c r="BC298" s="70">
        <v>2.6989110829046696</v>
      </c>
      <c r="BD298" s="70">
        <v>3.3602779076758633</v>
      </c>
      <c r="BE298" s="70">
        <v>0.5077159462889972</v>
      </c>
      <c r="BF298" s="71" t="s">
        <v>340</v>
      </c>
      <c r="BG298" s="71" t="s">
        <v>340</v>
      </c>
      <c r="BH298" s="71" t="s">
        <v>340</v>
      </c>
      <c r="BI298" s="71" t="s">
        <v>340</v>
      </c>
      <c r="BJ298" s="71"/>
      <c r="BK298" s="71" t="s">
        <v>340</v>
      </c>
      <c r="BL298" s="9">
        <v>2</v>
      </c>
      <c r="BM298" s="9" t="s">
        <v>340</v>
      </c>
      <c r="BN298" s="3" t="s">
        <v>1203</v>
      </c>
      <c r="BO298" s="20" t="s">
        <v>1502</v>
      </c>
      <c r="BP298" s="9"/>
      <c r="BQ298" s="9">
        <v>2</v>
      </c>
      <c r="BR298" s="9">
        <v>2</v>
      </c>
      <c r="BS298" s="9">
        <v>0</v>
      </c>
      <c r="BT298" s="9">
        <v>0</v>
      </c>
      <c r="BU298" s="9">
        <v>1</v>
      </c>
      <c r="BV298" s="9">
        <v>0</v>
      </c>
      <c r="BW298" s="9">
        <v>0</v>
      </c>
      <c r="BX298" s="9">
        <v>7</v>
      </c>
      <c r="BY298" s="9">
        <v>4</v>
      </c>
      <c r="BZ298" s="9">
        <v>5</v>
      </c>
      <c r="CA298" s="9">
        <v>1</v>
      </c>
      <c r="CB298" s="9">
        <v>0</v>
      </c>
      <c r="CC298" s="9" t="s">
        <v>340</v>
      </c>
      <c r="CD298" s="9" t="s">
        <v>340</v>
      </c>
      <c r="CE298" s="9">
        <v>1</v>
      </c>
      <c r="CF298" s="9" t="s">
        <v>340</v>
      </c>
      <c r="CG298" s="9">
        <v>0</v>
      </c>
      <c r="CH298" s="9">
        <v>0</v>
      </c>
      <c r="CI298" s="9">
        <v>0</v>
      </c>
      <c r="CJ298" s="72">
        <v>6000</v>
      </c>
      <c r="CK298" s="72">
        <v>150</v>
      </c>
      <c r="CL298" s="24" t="s">
        <v>761</v>
      </c>
      <c r="CM298" s="21" t="s">
        <v>1500</v>
      </c>
      <c r="CN298" s="9"/>
      <c r="CO298" s="9"/>
      <c r="CP298" s="73" t="s">
        <v>340</v>
      </c>
      <c r="CQ298" s="74" t="s">
        <v>340</v>
      </c>
      <c r="CR298" s="25"/>
      <c r="CS298" s="25"/>
      <c r="CT298" s="71"/>
      <c r="CU298" s="9" t="s">
        <v>348</v>
      </c>
      <c r="CV298" s="9">
        <v>1</v>
      </c>
      <c r="CW298" s="9">
        <v>4</v>
      </c>
      <c r="CX298" s="75" t="s">
        <v>728</v>
      </c>
      <c r="CY298" s="26" t="s">
        <v>1371</v>
      </c>
      <c r="CZ298" s="71"/>
      <c r="DA298" s="71"/>
      <c r="DB298" s="76">
        <v>15</v>
      </c>
      <c r="DC298" s="9" t="s">
        <v>340</v>
      </c>
      <c r="DD298" s="9" t="s">
        <v>340</v>
      </c>
      <c r="DE298" s="6">
        <v>1998</v>
      </c>
      <c r="DF298" s="5">
        <v>958</v>
      </c>
      <c r="DG298" s="5"/>
      <c r="DH298" s="5">
        <v>958</v>
      </c>
      <c r="DI298" s="5" t="s">
        <v>340</v>
      </c>
      <c r="DJ298" s="5"/>
      <c r="DK298" s="5"/>
      <c r="DL298" s="5"/>
      <c r="DM298" s="5"/>
      <c r="DN298" s="5"/>
      <c r="DO298" s="5">
        <v>858.4</v>
      </c>
      <c r="DP298" s="5">
        <v>368.6</v>
      </c>
      <c r="DQ298" s="5"/>
      <c r="DR298" s="5"/>
      <c r="DS298" s="5">
        <v>444.7</v>
      </c>
      <c r="DT298" s="5">
        <v>1671.7</v>
      </c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>
        <v>2629.7</v>
      </c>
      <c r="EH298" s="5"/>
      <c r="EI298" s="5"/>
      <c r="EJ298" s="5"/>
      <c r="EK298" s="5"/>
      <c r="EL298" s="5">
        <v>95.4</v>
      </c>
      <c r="EM298" s="5"/>
      <c r="EN298" s="5"/>
      <c r="EO298" s="5">
        <v>43.1</v>
      </c>
      <c r="EP298" s="5"/>
      <c r="EQ298" s="5"/>
      <c r="ER298" s="5"/>
      <c r="ES298" s="5">
        <v>138.5</v>
      </c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77">
        <v>2768.2</v>
      </c>
      <c r="FE298" s="26"/>
      <c r="FF298" s="26"/>
      <c r="FG298" s="26"/>
      <c r="FH298" s="26"/>
      <c r="FI298" s="26"/>
      <c r="FJ298" s="26"/>
      <c r="FK298" s="26"/>
      <c r="FL298" s="26"/>
      <c r="FM298" s="26"/>
      <c r="FN298" s="26"/>
      <c r="FO298" s="26"/>
      <c r="FP298" s="26"/>
      <c r="FQ298" s="26"/>
      <c r="FR298" s="26"/>
      <c r="FS298" s="26"/>
      <c r="FT298" s="26"/>
      <c r="FU298" s="26"/>
      <c r="FV298" s="26"/>
      <c r="FW298" s="26"/>
      <c r="FX298" s="26"/>
      <c r="FY298" s="26"/>
      <c r="FZ298" s="26"/>
      <c r="GA298" s="26"/>
      <c r="GB298" s="26"/>
      <c r="GC298" s="26"/>
      <c r="GD298" s="26"/>
      <c r="GE298" s="26"/>
      <c r="GF298" s="26"/>
      <c r="GG298" s="26"/>
      <c r="GH298" s="26"/>
      <c r="GI298" s="26"/>
      <c r="GJ298" s="26"/>
      <c r="GK298" s="26"/>
      <c r="GL298" s="26"/>
      <c r="GM298" s="26"/>
      <c r="GN298" s="26"/>
      <c r="GO298" s="26"/>
      <c r="GP298" s="26"/>
      <c r="GQ298" s="26"/>
      <c r="GR298" s="26"/>
      <c r="GS298" s="26"/>
      <c r="GT298" s="26"/>
      <c r="GU298" s="26"/>
      <c r="GV298" s="26"/>
      <c r="GW298" s="26"/>
      <c r="GX298" s="26"/>
      <c r="GY298" s="26"/>
      <c r="GZ298" s="26"/>
      <c r="HA298" s="26"/>
      <c r="HB298" s="26"/>
      <c r="HC298" s="26"/>
      <c r="HD298" s="26"/>
      <c r="HE298" s="26"/>
      <c r="HF298" s="26"/>
      <c r="HG298" s="26"/>
      <c r="HH298" s="26"/>
      <c r="HI298" s="26"/>
      <c r="HJ298" s="26"/>
      <c r="HK298" s="26"/>
      <c r="HL298" s="26"/>
      <c r="HM298" s="26"/>
      <c r="HN298" s="26"/>
      <c r="HO298" s="26"/>
      <c r="HP298" s="26"/>
      <c r="HQ298" s="26"/>
      <c r="HR298" s="26"/>
      <c r="HS298" s="26"/>
      <c r="HT298" s="26"/>
      <c r="HU298" s="26"/>
      <c r="HV298" s="26"/>
      <c r="HW298" s="26"/>
      <c r="HX298" s="26"/>
      <c r="HY298" s="26"/>
      <c r="HZ298" s="26"/>
      <c r="IA298" s="26"/>
      <c r="IB298" s="26"/>
      <c r="IC298" s="26"/>
      <c r="ID298" s="26"/>
      <c r="IE298" s="26"/>
      <c r="IF298" s="26"/>
      <c r="IG298" s="26"/>
      <c r="IH298" s="26"/>
      <c r="II298" s="26"/>
      <c r="IJ298" s="26"/>
      <c r="IK298" s="26"/>
      <c r="IL298" s="26"/>
      <c r="IM298" s="26"/>
      <c r="IN298" s="26"/>
      <c r="IO298" s="26"/>
      <c r="IP298" s="26"/>
      <c r="IQ298" s="26"/>
      <c r="IR298" s="26"/>
    </row>
    <row r="299" spans="1:252" ht="12.75">
      <c r="A299" s="23" t="s">
        <v>659</v>
      </c>
      <c r="B299" s="9" t="s">
        <v>356</v>
      </c>
      <c r="C299" s="9" t="s">
        <v>1772</v>
      </c>
      <c r="D299" s="9" t="s">
        <v>207</v>
      </c>
      <c r="E299" s="63" t="s">
        <v>1083</v>
      </c>
      <c r="F299" s="63" t="s">
        <v>1083</v>
      </c>
      <c r="G299" s="64">
        <v>490322</v>
      </c>
      <c r="H299" s="64">
        <v>552653</v>
      </c>
      <c r="I299" s="65" t="s">
        <v>497</v>
      </c>
      <c r="J299" s="65"/>
      <c r="K299" s="65"/>
      <c r="L299" s="6"/>
      <c r="M299" s="9" t="s">
        <v>348</v>
      </c>
      <c r="N299" s="66"/>
      <c r="O299" s="40"/>
      <c r="P299" s="40"/>
      <c r="Q299" s="67"/>
      <c r="R299" s="67"/>
      <c r="S299" s="67"/>
      <c r="T299" s="9"/>
      <c r="U299" s="9"/>
      <c r="V299" s="68"/>
      <c r="W299" s="65"/>
      <c r="X299" s="65"/>
      <c r="Y299" s="65"/>
      <c r="Z299" s="68" t="s">
        <v>340</v>
      </c>
      <c r="AA299" s="69"/>
      <c r="AB299" s="69"/>
      <c r="AC299" s="9">
        <v>0</v>
      </c>
      <c r="AD299" s="69"/>
      <c r="AE299" s="79"/>
      <c r="AF299" s="79"/>
      <c r="AG299" s="79"/>
      <c r="AH299" s="79"/>
      <c r="AI299" s="20"/>
      <c r="AJ299" s="20"/>
      <c r="AK299" s="20"/>
      <c r="AL299" s="20"/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80">
        <v>0</v>
      </c>
      <c r="AS299" s="80">
        <v>0</v>
      </c>
      <c r="AT299" s="80">
        <v>0</v>
      </c>
      <c r="AU299" s="80">
        <v>0</v>
      </c>
      <c r="AV299" s="80">
        <v>0</v>
      </c>
      <c r="AW299" s="80">
        <v>0</v>
      </c>
      <c r="AX299" s="80">
        <v>0</v>
      </c>
      <c r="AY299" s="70">
        <v>0</v>
      </c>
      <c r="AZ299" s="70">
        <v>0</v>
      </c>
      <c r="BA299" s="70">
        <v>0</v>
      </c>
      <c r="BB299" s="70">
        <v>0</v>
      </c>
      <c r="BC299" s="70">
        <v>0</v>
      </c>
      <c r="BD299" s="70">
        <v>0</v>
      </c>
      <c r="BE299" s="70">
        <v>0</v>
      </c>
      <c r="BF299" s="71"/>
      <c r="BG299" s="71"/>
      <c r="BH299" s="71"/>
      <c r="BI299" s="71"/>
      <c r="BJ299" s="71"/>
      <c r="BK299" s="71"/>
      <c r="BL299" s="9"/>
      <c r="BM299" s="9" t="s">
        <v>340</v>
      </c>
      <c r="BO299" s="20" t="s">
        <v>1502</v>
      </c>
      <c r="BP299" s="9"/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9"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 t="s">
        <v>340</v>
      </c>
      <c r="CD299" s="9" t="s">
        <v>340</v>
      </c>
      <c r="CE299" s="9">
        <v>1</v>
      </c>
      <c r="CF299" s="9" t="s">
        <v>340</v>
      </c>
      <c r="CG299" s="9">
        <v>0</v>
      </c>
      <c r="CH299" s="9">
        <v>0</v>
      </c>
      <c r="CI299" s="9">
        <v>0</v>
      </c>
      <c r="CJ299" s="72">
        <v>3930</v>
      </c>
      <c r="CK299" s="72">
        <v>75</v>
      </c>
      <c r="CL299" s="79">
        <v>0</v>
      </c>
      <c r="CM299" s="22" t="s">
        <v>1579</v>
      </c>
      <c r="CN299" s="9"/>
      <c r="CO299" s="9"/>
      <c r="CP299" s="81"/>
      <c r="CQ299" s="74" t="s">
        <v>340</v>
      </c>
      <c r="CR299" s="25"/>
      <c r="CS299" s="25"/>
      <c r="CT299" s="71"/>
      <c r="CU299" s="9" t="s">
        <v>348</v>
      </c>
      <c r="CV299" s="9"/>
      <c r="CW299" s="9">
        <v>4</v>
      </c>
      <c r="CX299" s="72"/>
      <c r="CY299" s="26"/>
      <c r="CZ299" s="71"/>
      <c r="DA299" s="71"/>
      <c r="DB299" s="76"/>
      <c r="DC299" s="9"/>
      <c r="DD299" s="9"/>
      <c r="DE299" s="6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77"/>
      <c r="FE299" s="26"/>
      <c r="FF299" s="26"/>
      <c r="FG299" s="26"/>
      <c r="FH299" s="26"/>
      <c r="FI299" s="26"/>
      <c r="FJ299" s="26"/>
      <c r="FK299" s="26"/>
      <c r="FL299" s="26"/>
      <c r="FM299" s="26"/>
      <c r="FN299" s="26"/>
      <c r="FO299" s="26"/>
      <c r="FP299" s="26"/>
      <c r="FQ299" s="26"/>
      <c r="FR299" s="26"/>
      <c r="FS299" s="26"/>
      <c r="FT299" s="26"/>
      <c r="FU299" s="26"/>
      <c r="FV299" s="26"/>
      <c r="FW299" s="26"/>
      <c r="FX299" s="26"/>
      <c r="FY299" s="26"/>
      <c r="FZ299" s="26"/>
      <c r="GA299" s="26"/>
      <c r="GB299" s="26"/>
      <c r="GC299" s="26"/>
      <c r="GD299" s="26"/>
      <c r="GE299" s="26"/>
      <c r="GF299" s="26"/>
      <c r="GG299" s="26"/>
      <c r="GH299" s="26"/>
      <c r="GI299" s="26"/>
      <c r="GJ299" s="26"/>
      <c r="GK299" s="26"/>
      <c r="GL299" s="26"/>
      <c r="GM299" s="26"/>
      <c r="GN299" s="26"/>
      <c r="GO299" s="26"/>
      <c r="GP299" s="26"/>
      <c r="GQ299" s="26"/>
      <c r="GR299" s="26"/>
      <c r="GS299" s="26"/>
      <c r="GT299" s="26"/>
      <c r="GU299" s="26"/>
      <c r="GV299" s="26"/>
      <c r="GW299" s="26"/>
      <c r="GX299" s="26"/>
      <c r="GY299" s="26"/>
      <c r="GZ299" s="26"/>
      <c r="HA299" s="26"/>
      <c r="HB299" s="26"/>
      <c r="HC299" s="26"/>
      <c r="HD299" s="26"/>
      <c r="HE299" s="26"/>
      <c r="HF299" s="26"/>
      <c r="HG299" s="26"/>
      <c r="HH299" s="26"/>
      <c r="HI299" s="26"/>
      <c r="HJ299" s="26"/>
      <c r="HK299" s="26"/>
      <c r="HL299" s="26"/>
      <c r="HM299" s="26"/>
      <c r="HN299" s="26"/>
      <c r="HO299" s="26"/>
      <c r="HP299" s="26"/>
      <c r="HQ299" s="26"/>
      <c r="HR299" s="26"/>
      <c r="HS299" s="26"/>
      <c r="HT299" s="26"/>
      <c r="HU299" s="26"/>
      <c r="HV299" s="26"/>
      <c r="HW299" s="26"/>
      <c r="HX299" s="26"/>
      <c r="HY299" s="26"/>
      <c r="HZ299" s="26"/>
      <c r="IA299" s="26"/>
      <c r="IB299" s="26"/>
      <c r="IC299" s="26"/>
      <c r="ID299" s="26"/>
      <c r="IE299" s="26"/>
      <c r="IF299" s="26"/>
      <c r="IG299" s="26"/>
      <c r="IH299" s="26"/>
      <c r="II299" s="26"/>
      <c r="IJ299" s="26"/>
      <c r="IK299" s="26"/>
      <c r="IL299" s="26"/>
      <c r="IM299" s="26"/>
      <c r="IN299" s="26"/>
      <c r="IO299" s="26"/>
      <c r="IP299" s="26"/>
      <c r="IQ299" s="26"/>
      <c r="IR299" s="26"/>
    </row>
    <row r="300" spans="1:252" ht="25.5">
      <c r="A300" s="23" t="s">
        <v>372</v>
      </c>
      <c r="B300" s="9" t="s">
        <v>356</v>
      </c>
      <c r="C300" s="9" t="s">
        <v>1507</v>
      </c>
      <c r="D300" s="9" t="s">
        <v>1508</v>
      </c>
      <c r="E300" s="63" t="s">
        <v>862</v>
      </c>
      <c r="F300" s="63" t="s">
        <v>859</v>
      </c>
      <c r="G300" s="64">
        <v>485613</v>
      </c>
      <c r="H300" s="64">
        <v>543405</v>
      </c>
      <c r="I300" s="65" t="s">
        <v>347</v>
      </c>
      <c r="J300" s="65" t="s">
        <v>340</v>
      </c>
      <c r="K300" s="65">
        <v>1</v>
      </c>
      <c r="L300" s="6"/>
      <c r="M300" s="9" t="s">
        <v>348</v>
      </c>
      <c r="N300" s="82">
        <v>85000</v>
      </c>
      <c r="O300" s="40">
        <v>14972</v>
      </c>
      <c r="P300" s="40">
        <v>26704</v>
      </c>
      <c r="Q300" s="67" t="s">
        <v>340</v>
      </c>
      <c r="R300" s="67"/>
      <c r="S300" s="67">
        <v>2</v>
      </c>
      <c r="T300" s="9" t="s">
        <v>340</v>
      </c>
      <c r="U300" s="9" t="s">
        <v>340</v>
      </c>
      <c r="V300" s="68" t="s">
        <v>340</v>
      </c>
      <c r="W300" s="65"/>
      <c r="X300" s="65" t="s">
        <v>340</v>
      </c>
      <c r="Y300" s="65"/>
      <c r="Z300" s="68"/>
      <c r="AA300" s="69">
        <v>2</v>
      </c>
      <c r="AB300" s="69">
        <v>37.69566710829776</v>
      </c>
      <c r="AC300" s="9">
        <v>4</v>
      </c>
      <c r="AD300" s="69">
        <v>25.25148437116639</v>
      </c>
      <c r="AE300" s="25"/>
      <c r="AF300" s="25" t="s">
        <v>340</v>
      </c>
      <c r="AG300" s="25" t="s">
        <v>340</v>
      </c>
      <c r="AH300" s="25" t="s">
        <v>340</v>
      </c>
      <c r="AI300" s="20"/>
      <c r="AJ300" s="20"/>
      <c r="AK300" s="20" t="s">
        <v>1502</v>
      </c>
      <c r="AL300" s="20"/>
      <c r="AM300" s="9" t="s">
        <v>340</v>
      </c>
      <c r="AN300" s="9" t="s">
        <v>340</v>
      </c>
      <c r="AO300" s="9" t="s">
        <v>340</v>
      </c>
      <c r="AP300" s="9" t="s">
        <v>340</v>
      </c>
      <c r="AQ300" s="9" t="s">
        <v>340</v>
      </c>
      <c r="AR300" s="80" t="s">
        <v>340</v>
      </c>
      <c r="AS300" s="80" t="s">
        <v>340</v>
      </c>
      <c r="AT300" s="80" t="s">
        <v>340</v>
      </c>
      <c r="AU300" s="80" t="s">
        <v>340</v>
      </c>
      <c r="AV300" s="80" t="s">
        <v>340</v>
      </c>
      <c r="AW300" s="80" t="s">
        <v>340</v>
      </c>
      <c r="AX300" s="80" t="s">
        <v>340</v>
      </c>
      <c r="AY300" s="70">
        <v>37.052848520535846</v>
      </c>
      <c r="AZ300" s="70">
        <v>37.69566710829776</v>
      </c>
      <c r="BA300" s="70">
        <v>0.009814024240639874</v>
      </c>
      <c r="BB300" s="70">
        <v>1.9137347269247755</v>
      </c>
      <c r="BC300" s="70">
        <v>10.991707149516659</v>
      </c>
      <c r="BD300" s="70">
        <v>3.4741645811865154</v>
      </c>
      <c r="BE300" s="70">
        <v>8.862063889297806</v>
      </c>
      <c r="BF300" s="71" t="s">
        <v>340</v>
      </c>
      <c r="BG300" s="71" t="s">
        <v>340</v>
      </c>
      <c r="BH300" s="71" t="s">
        <v>340</v>
      </c>
      <c r="BI300" s="71" t="s">
        <v>340</v>
      </c>
      <c r="BJ300" s="71"/>
      <c r="BK300" s="71" t="s">
        <v>340</v>
      </c>
      <c r="BL300" s="9">
        <v>1</v>
      </c>
      <c r="BM300" s="9" t="s">
        <v>340</v>
      </c>
      <c r="BN300" s="3" t="s">
        <v>1223</v>
      </c>
      <c r="BO300" s="20" t="s">
        <v>1502</v>
      </c>
      <c r="BP300" s="9"/>
      <c r="BQ300" s="9">
        <v>1</v>
      </c>
      <c r="BR300" s="9">
        <v>1</v>
      </c>
      <c r="BS300" s="9">
        <v>0</v>
      </c>
      <c r="BT300" s="9">
        <v>0</v>
      </c>
      <c r="BU300" s="9">
        <v>1</v>
      </c>
      <c r="BV300" s="9">
        <v>0</v>
      </c>
      <c r="BW300" s="9">
        <v>0</v>
      </c>
      <c r="BX300" s="9">
        <v>5</v>
      </c>
      <c r="BY300" s="9">
        <v>5</v>
      </c>
      <c r="BZ300" s="9">
        <v>4</v>
      </c>
      <c r="CA300" s="9">
        <v>4</v>
      </c>
      <c r="CB300" s="9">
        <v>0</v>
      </c>
      <c r="CC300" s="9" t="s">
        <v>340</v>
      </c>
      <c r="CD300" s="9" t="s">
        <v>340</v>
      </c>
      <c r="CE300" s="9">
        <v>3</v>
      </c>
      <c r="CF300" s="9" t="s">
        <v>340</v>
      </c>
      <c r="CG300" s="9">
        <v>0</v>
      </c>
      <c r="CH300" s="9">
        <v>0</v>
      </c>
      <c r="CI300" s="9">
        <v>0</v>
      </c>
      <c r="CJ300" s="72">
        <v>10200</v>
      </c>
      <c r="CK300" s="72">
        <v>200</v>
      </c>
      <c r="CL300" s="79" t="s">
        <v>774</v>
      </c>
      <c r="CM300" s="22" t="s">
        <v>1509</v>
      </c>
      <c r="CN300" s="9" t="s">
        <v>340</v>
      </c>
      <c r="CO300" s="9"/>
      <c r="CP300" s="73"/>
      <c r="CQ300" s="74" t="s">
        <v>340</v>
      </c>
      <c r="CR300" s="25"/>
      <c r="CS300" s="25"/>
      <c r="CT300" s="71"/>
      <c r="CU300" s="9" t="s">
        <v>1499</v>
      </c>
      <c r="CV300" s="9">
        <v>1</v>
      </c>
      <c r="CW300" s="9">
        <v>1</v>
      </c>
      <c r="CX300" s="75" t="s">
        <v>774</v>
      </c>
      <c r="CY300" s="26" t="s">
        <v>1360</v>
      </c>
      <c r="CZ300" s="71"/>
      <c r="DA300" s="71"/>
      <c r="DB300" s="76">
        <v>12</v>
      </c>
      <c r="DC300" s="9"/>
      <c r="DD300" s="9" t="s">
        <v>340</v>
      </c>
      <c r="DE300" s="6"/>
      <c r="DF300" s="5"/>
      <c r="DG300" s="5"/>
      <c r="DH300" s="5"/>
      <c r="DI300" s="5" t="s">
        <v>340</v>
      </c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>
        <v>88.24</v>
      </c>
      <c r="DV300" s="5"/>
      <c r="DW300" s="5"/>
      <c r="DX300" s="5"/>
      <c r="DY300" s="5"/>
      <c r="DZ300" s="5">
        <v>88.24</v>
      </c>
      <c r="EA300" s="5">
        <v>176.76</v>
      </c>
      <c r="EB300" s="5"/>
      <c r="EC300" s="5"/>
      <c r="ED300" s="5"/>
      <c r="EE300" s="5"/>
      <c r="EF300" s="5">
        <v>176.76</v>
      </c>
      <c r="EG300" s="5">
        <v>88.24</v>
      </c>
      <c r="EH300" s="5"/>
      <c r="EI300" s="5">
        <v>41.3</v>
      </c>
      <c r="EJ300" s="5">
        <v>91</v>
      </c>
      <c r="EK300" s="5"/>
      <c r="EL300" s="5"/>
      <c r="EM300" s="5"/>
      <c r="EN300" s="5">
        <v>199.8</v>
      </c>
      <c r="EO300" s="5"/>
      <c r="EP300" s="5"/>
      <c r="EQ300" s="5">
        <v>153.6</v>
      </c>
      <c r="ER300" s="5"/>
      <c r="ES300" s="5">
        <v>485.7</v>
      </c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77">
        <v>75.7</v>
      </c>
      <c r="FE300" s="26"/>
      <c r="FF300" s="26"/>
      <c r="FG300" s="26"/>
      <c r="FH300" s="26"/>
      <c r="FI300" s="26"/>
      <c r="FJ300" s="26"/>
      <c r="FK300" s="26"/>
      <c r="FL300" s="26"/>
      <c r="FM300" s="26"/>
      <c r="FN300" s="26"/>
      <c r="FO300" s="26"/>
      <c r="FP300" s="26"/>
      <c r="FQ300" s="26"/>
      <c r="FR300" s="26"/>
      <c r="FS300" s="26"/>
      <c r="FT300" s="26"/>
      <c r="FU300" s="26"/>
      <c r="FV300" s="26"/>
      <c r="FW300" s="26"/>
      <c r="FX300" s="26"/>
      <c r="FY300" s="26"/>
      <c r="FZ300" s="26"/>
      <c r="GA300" s="26"/>
      <c r="GB300" s="26"/>
      <c r="GC300" s="26"/>
      <c r="GD300" s="26"/>
      <c r="GE300" s="26"/>
      <c r="GF300" s="26"/>
      <c r="GG300" s="26"/>
      <c r="GH300" s="26"/>
      <c r="GI300" s="26"/>
      <c r="GJ300" s="26"/>
      <c r="GK300" s="26"/>
      <c r="GL300" s="26"/>
      <c r="GM300" s="26"/>
      <c r="GN300" s="26"/>
      <c r="GO300" s="26"/>
      <c r="GP300" s="26"/>
      <c r="GQ300" s="26"/>
      <c r="GR300" s="26"/>
      <c r="GS300" s="26"/>
      <c r="GT300" s="26"/>
      <c r="GU300" s="26"/>
      <c r="GV300" s="26"/>
      <c r="GW300" s="26"/>
      <c r="GX300" s="26"/>
      <c r="GY300" s="26"/>
      <c r="GZ300" s="26"/>
      <c r="HA300" s="26"/>
      <c r="HB300" s="26"/>
      <c r="HC300" s="26"/>
      <c r="HD300" s="26"/>
      <c r="HE300" s="26"/>
      <c r="HF300" s="26"/>
      <c r="HG300" s="26"/>
      <c r="HH300" s="26"/>
      <c r="HI300" s="26"/>
      <c r="HJ300" s="26"/>
      <c r="HK300" s="26"/>
      <c r="HL300" s="26"/>
      <c r="HM300" s="26"/>
      <c r="HN300" s="26"/>
      <c r="HO300" s="26"/>
      <c r="HP300" s="26"/>
      <c r="HQ300" s="26"/>
      <c r="HR300" s="26"/>
      <c r="HS300" s="26"/>
      <c r="HT300" s="26"/>
      <c r="HU300" s="26"/>
      <c r="HV300" s="26"/>
      <c r="HW300" s="26"/>
      <c r="HX300" s="26"/>
      <c r="HY300" s="26"/>
      <c r="HZ300" s="26"/>
      <c r="IA300" s="26"/>
      <c r="IB300" s="26"/>
      <c r="IC300" s="26"/>
      <c r="ID300" s="26"/>
      <c r="IE300" s="26"/>
      <c r="IF300" s="26"/>
      <c r="IG300" s="26"/>
      <c r="IH300" s="26"/>
      <c r="II300" s="26"/>
      <c r="IJ300" s="26"/>
      <c r="IK300" s="26"/>
      <c r="IL300" s="26"/>
      <c r="IM300" s="26"/>
      <c r="IN300" s="26"/>
      <c r="IO300" s="26"/>
      <c r="IP300" s="26"/>
      <c r="IQ300" s="26"/>
      <c r="IR300" s="26"/>
    </row>
    <row r="301" spans="1:252" ht="25.5">
      <c r="A301" s="23" t="s">
        <v>430</v>
      </c>
      <c r="B301" s="9" t="s">
        <v>356</v>
      </c>
      <c r="C301" s="9" t="s">
        <v>1651</v>
      </c>
      <c r="D301" s="9" t="s">
        <v>1652</v>
      </c>
      <c r="E301" s="63" t="s">
        <v>957</v>
      </c>
      <c r="F301" s="63" t="s">
        <v>957</v>
      </c>
      <c r="G301" s="64">
        <v>531909</v>
      </c>
      <c r="H301" s="64">
        <v>602533</v>
      </c>
      <c r="I301" s="65" t="s">
        <v>384</v>
      </c>
      <c r="J301" s="65"/>
      <c r="K301" s="65"/>
      <c r="L301" s="60">
        <v>1998</v>
      </c>
      <c r="M301" s="9" t="s">
        <v>344</v>
      </c>
      <c r="N301" s="66"/>
      <c r="O301" s="40"/>
      <c r="P301" s="40">
        <v>31729</v>
      </c>
      <c r="Q301" s="67"/>
      <c r="R301" s="67"/>
      <c r="S301" s="67">
        <v>2</v>
      </c>
      <c r="T301" s="9" t="s">
        <v>340</v>
      </c>
      <c r="U301" s="9" t="s">
        <v>340</v>
      </c>
      <c r="V301" s="68"/>
      <c r="W301" s="65" t="s">
        <v>340</v>
      </c>
      <c r="X301" s="65" t="s">
        <v>340</v>
      </c>
      <c r="Y301" s="65" t="s">
        <v>340</v>
      </c>
      <c r="Z301" s="68"/>
      <c r="AA301" s="69">
        <v>2</v>
      </c>
      <c r="AB301" s="69">
        <v>43.019928718437825</v>
      </c>
      <c r="AC301" s="9">
        <v>4</v>
      </c>
      <c r="AD301" s="69">
        <v>20.07931328748557</v>
      </c>
      <c r="AE301" s="25"/>
      <c r="AF301" s="25" t="s">
        <v>340</v>
      </c>
      <c r="AG301" s="25" t="s">
        <v>340</v>
      </c>
      <c r="AH301" s="25" t="s">
        <v>340</v>
      </c>
      <c r="AI301" s="20"/>
      <c r="AJ301" s="20"/>
      <c r="AK301" s="20"/>
      <c r="AL301" s="20"/>
      <c r="AM301" s="9" t="s">
        <v>340</v>
      </c>
      <c r="AN301" s="9" t="s">
        <v>340</v>
      </c>
      <c r="AO301" s="9" t="s">
        <v>340</v>
      </c>
      <c r="AP301" s="9" t="s">
        <v>340</v>
      </c>
      <c r="AQ301" s="9" t="s">
        <v>340</v>
      </c>
      <c r="AR301" s="9" t="s">
        <v>340</v>
      </c>
      <c r="AS301" s="9" t="s">
        <v>340</v>
      </c>
      <c r="AT301" s="9" t="s">
        <v>340</v>
      </c>
      <c r="AU301" s="9" t="s">
        <v>340</v>
      </c>
      <c r="AV301" s="9" t="s">
        <v>340</v>
      </c>
      <c r="AW301" s="9" t="s">
        <v>340</v>
      </c>
      <c r="AX301" s="9" t="s">
        <v>340</v>
      </c>
      <c r="AY301" s="78">
        <v>36.900757994076606</v>
      </c>
      <c r="AZ301" s="78">
        <v>43.019928718437825</v>
      </c>
      <c r="BA301" s="78">
        <v>0.010039656643742784</v>
      </c>
      <c r="BB301" s="78">
        <v>1.8723959640580292</v>
      </c>
      <c r="BC301" s="78">
        <v>7.13819587370112</v>
      </c>
      <c r="BD301" s="78">
        <v>3.162491842778977</v>
      </c>
      <c r="BE301" s="78">
        <v>7.8961899503037</v>
      </c>
      <c r="BF301" s="71" t="s">
        <v>340</v>
      </c>
      <c r="BG301" s="71" t="s">
        <v>340</v>
      </c>
      <c r="BH301" s="71" t="s">
        <v>340</v>
      </c>
      <c r="BI301" s="71" t="s">
        <v>340</v>
      </c>
      <c r="BJ301" s="71"/>
      <c r="BK301" s="71" t="s">
        <v>340</v>
      </c>
      <c r="BL301" s="9">
        <v>3</v>
      </c>
      <c r="BM301" s="9" t="s">
        <v>340</v>
      </c>
      <c r="BN301" s="3" t="s">
        <v>1228</v>
      </c>
      <c r="BO301" s="20" t="s">
        <v>1502</v>
      </c>
      <c r="BP301" s="9"/>
      <c r="BQ301" s="9">
        <v>3</v>
      </c>
      <c r="BR301" s="9">
        <v>3</v>
      </c>
      <c r="BS301" s="9">
        <v>0</v>
      </c>
      <c r="BT301" s="9">
        <v>0</v>
      </c>
      <c r="BU301" s="9">
        <v>0</v>
      </c>
      <c r="BV301" s="9">
        <v>0</v>
      </c>
      <c r="BW301" s="9">
        <v>0</v>
      </c>
      <c r="BX301" s="9">
        <v>11</v>
      </c>
      <c r="BY301" s="9">
        <v>3</v>
      </c>
      <c r="BZ301" s="9">
        <v>1</v>
      </c>
      <c r="CA301" s="9">
        <v>1</v>
      </c>
      <c r="CB301" s="9">
        <v>0</v>
      </c>
      <c r="CC301" s="9" t="s">
        <v>340</v>
      </c>
      <c r="CD301" s="9" t="s">
        <v>340</v>
      </c>
      <c r="CE301" s="9">
        <v>2</v>
      </c>
      <c r="CF301" s="9" t="s">
        <v>340</v>
      </c>
      <c r="CG301" s="9">
        <v>0</v>
      </c>
      <c r="CH301" s="9">
        <v>0</v>
      </c>
      <c r="CI301" s="9">
        <v>0</v>
      </c>
      <c r="CJ301" s="72">
        <v>11046</v>
      </c>
      <c r="CK301" s="72">
        <v>209</v>
      </c>
      <c r="CL301" s="79">
        <v>0</v>
      </c>
      <c r="CM301" s="22" t="s">
        <v>1509</v>
      </c>
      <c r="CN301" s="9"/>
      <c r="CO301" s="9"/>
      <c r="CP301" s="73" t="s">
        <v>340</v>
      </c>
      <c r="CQ301" s="74"/>
      <c r="CR301" s="25"/>
      <c r="CS301" s="25" t="s">
        <v>340</v>
      </c>
      <c r="CT301" s="71"/>
      <c r="CU301" s="9">
        <v>0</v>
      </c>
      <c r="CV301" s="9"/>
      <c r="CW301" s="9" t="s">
        <v>875</v>
      </c>
      <c r="CX301" s="75"/>
      <c r="CY301" s="26" t="s">
        <v>1361</v>
      </c>
      <c r="CZ301" s="71"/>
      <c r="DA301" s="71"/>
      <c r="DB301" s="76">
        <v>12</v>
      </c>
      <c r="DC301" s="9"/>
      <c r="DD301" s="9" t="s">
        <v>340</v>
      </c>
      <c r="DE301" s="6">
        <v>1998</v>
      </c>
      <c r="DF301" s="5">
        <v>900</v>
      </c>
      <c r="DG301" s="5"/>
      <c r="DH301" s="5">
        <v>900</v>
      </c>
      <c r="DI301" s="5" t="s">
        <v>340</v>
      </c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>
        <v>900</v>
      </c>
      <c r="EH301" s="5"/>
      <c r="EI301" s="5"/>
      <c r="EJ301" s="5"/>
      <c r="EK301" s="5"/>
      <c r="EL301" s="5">
        <v>66.7</v>
      </c>
      <c r="EM301" s="5"/>
      <c r="EN301" s="5"/>
      <c r="EO301" s="5"/>
      <c r="EP301" s="5"/>
      <c r="EQ301" s="5"/>
      <c r="ER301" s="5"/>
      <c r="ES301" s="5">
        <v>66.7</v>
      </c>
      <c r="ET301" s="5" t="s">
        <v>340</v>
      </c>
      <c r="EU301" s="5"/>
      <c r="EV301" s="5"/>
      <c r="EW301" s="5"/>
      <c r="EX301" s="5"/>
      <c r="EY301" s="5"/>
      <c r="EZ301" s="5"/>
      <c r="FA301" s="5"/>
      <c r="FB301" s="5"/>
      <c r="FC301" s="5"/>
      <c r="FD301" s="77">
        <v>966.7</v>
      </c>
      <c r="FE301" s="26"/>
      <c r="FF301" s="26"/>
      <c r="FG301" s="26"/>
      <c r="FH301" s="26"/>
      <c r="FI301" s="26"/>
      <c r="FJ301" s="26"/>
      <c r="FK301" s="26"/>
      <c r="FL301" s="26"/>
      <c r="FM301" s="26"/>
      <c r="FN301" s="26"/>
      <c r="FO301" s="26"/>
      <c r="FP301" s="26"/>
      <c r="FQ301" s="26"/>
      <c r="FR301" s="26"/>
      <c r="FS301" s="26"/>
      <c r="FT301" s="26"/>
      <c r="FU301" s="26"/>
      <c r="FV301" s="26"/>
      <c r="FW301" s="26"/>
      <c r="FX301" s="26"/>
      <c r="FY301" s="26"/>
      <c r="FZ301" s="26"/>
      <c r="GA301" s="26"/>
      <c r="GB301" s="26"/>
      <c r="GC301" s="26"/>
      <c r="GD301" s="26"/>
      <c r="GE301" s="26"/>
      <c r="GF301" s="26"/>
      <c r="GG301" s="26"/>
      <c r="GH301" s="26"/>
      <c r="GI301" s="26"/>
      <c r="GJ301" s="26"/>
      <c r="GK301" s="26"/>
      <c r="GL301" s="26"/>
      <c r="GM301" s="26"/>
      <c r="GN301" s="26"/>
      <c r="GO301" s="26"/>
      <c r="GP301" s="26"/>
      <c r="GQ301" s="26"/>
      <c r="GR301" s="26"/>
      <c r="GS301" s="26"/>
      <c r="GT301" s="26"/>
      <c r="GU301" s="26"/>
      <c r="GV301" s="26"/>
      <c r="GW301" s="26"/>
      <c r="GX301" s="26"/>
      <c r="GY301" s="26"/>
      <c r="GZ301" s="26"/>
      <c r="HA301" s="26"/>
      <c r="HB301" s="26"/>
      <c r="HC301" s="26"/>
      <c r="HD301" s="26"/>
      <c r="HE301" s="26"/>
      <c r="HF301" s="26"/>
      <c r="HG301" s="26"/>
      <c r="HH301" s="26"/>
      <c r="HI301" s="26"/>
      <c r="HJ301" s="26"/>
      <c r="HK301" s="26"/>
      <c r="HL301" s="26"/>
      <c r="HM301" s="26"/>
      <c r="HN301" s="26"/>
      <c r="HO301" s="26"/>
      <c r="HP301" s="26"/>
      <c r="HQ301" s="26"/>
      <c r="HR301" s="26"/>
      <c r="HS301" s="26"/>
      <c r="HT301" s="26"/>
      <c r="HU301" s="26"/>
      <c r="HV301" s="26"/>
      <c r="HW301" s="26"/>
      <c r="HX301" s="26"/>
      <c r="HY301" s="26"/>
      <c r="HZ301" s="26"/>
      <c r="IA301" s="26"/>
      <c r="IB301" s="26"/>
      <c r="IC301" s="26"/>
      <c r="ID301" s="26"/>
      <c r="IE301" s="26"/>
      <c r="IF301" s="26"/>
      <c r="IG301" s="26"/>
      <c r="IH301" s="26"/>
      <c r="II301" s="26"/>
      <c r="IJ301" s="26"/>
      <c r="IK301" s="26"/>
      <c r="IL301" s="26"/>
      <c r="IM301" s="26"/>
      <c r="IN301" s="26"/>
      <c r="IO301" s="26"/>
      <c r="IP301" s="26"/>
      <c r="IQ301" s="26"/>
      <c r="IR301" s="26"/>
    </row>
    <row r="302" spans="1:252" ht="25.5">
      <c r="A302" s="23" t="s">
        <v>635</v>
      </c>
      <c r="B302" s="9" t="s">
        <v>356</v>
      </c>
      <c r="C302" s="9" t="s">
        <v>98</v>
      </c>
      <c r="D302" s="9" t="s">
        <v>99</v>
      </c>
      <c r="E302" s="63" t="s">
        <v>1061</v>
      </c>
      <c r="F302" s="63" t="s">
        <v>1061</v>
      </c>
      <c r="G302" s="64">
        <v>552654</v>
      </c>
      <c r="H302" s="64">
        <v>601343</v>
      </c>
      <c r="I302" s="65" t="s">
        <v>497</v>
      </c>
      <c r="J302" s="65"/>
      <c r="K302" s="65"/>
      <c r="L302" s="6"/>
      <c r="M302" s="9" t="s">
        <v>344</v>
      </c>
      <c r="N302" s="66"/>
      <c r="O302" s="40"/>
      <c r="P302" s="40">
        <f>209+259</f>
        <v>468</v>
      </c>
      <c r="Q302" s="67"/>
      <c r="R302" s="67"/>
      <c r="S302" s="67"/>
      <c r="T302" s="9" t="s">
        <v>340</v>
      </c>
      <c r="U302" s="9"/>
      <c r="V302" s="68"/>
      <c r="W302" s="65"/>
      <c r="X302" s="65"/>
      <c r="Y302" s="65"/>
      <c r="Z302" s="68" t="s">
        <v>340</v>
      </c>
      <c r="AA302" s="85">
        <v>2</v>
      </c>
      <c r="AB302" s="69">
        <v>45.173745173745175</v>
      </c>
      <c r="AC302" s="9">
        <v>1</v>
      </c>
      <c r="AD302" s="69">
        <v>15.057915057915059</v>
      </c>
      <c r="AE302" s="24"/>
      <c r="AF302" s="83"/>
      <c r="AG302" s="74"/>
      <c r="AH302" s="74"/>
      <c r="AI302" s="20"/>
      <c r="AJ302" s="20"/>
      <c r="AK302" s="20"/>
      <c r="AL302" s="20"/>
      <c r="AM302" s="9" t="s">
        <v>340</v>
      </c>
      <c r="AN302" s="9">
        <v>0</v>
      </c>
      <c r="AO302" s="9" t="s">
        <v>340</v>
      </c>
      <c r="AP302" s="9">
        <v>0</v>
      </c>
      <c r="AQ302" s="9">
        <v>0</v>
      </c>
      <c r="AR302" s="9" t="s">
        <v>340</v>
      </c>
      <c r="AS302" s="9" t="s">
        <v>340</v>
      </c>
      <c r="AT302" s="9">
        <v>0</v>
      </c>
      <c r="AU302" s="9" t="s">
        <v>340</v>
      </c>
      <c r="AV302" s="9" t="s">
        <v>340</v>
      </c>
      <c r="AW302" s="9" t="s">
        <v>340</v>
      </c>
      <c r="AX302" s="9">
        <v>0</v>
      </c>
      <c r="AY302" s="70">
        <v>39.768339768339764</v>
      </c>
      <c r="AZ302" s="70">
        <v>45.173745173745175</v>
      </c>
      <c r="BA302" s="70">
        <v>0</v>
      </c>
      <c r="BB302" s="70">
        <v>2.7027027027027026</v>
      </c>
      <c r="BC302" s="70">
        <v>5.405405405405405</v>
      </c>
      <c r="BD302" s="70">
        <v>6.94980694980695</v>
      </c>
      <c r="BE302" s="70">
        <v>0</v>
      </c>
      <c r="BF302" s="71"/>
      <c r="BG302" s="71"/>
      <c r="BH302" s="71"/>
      <c r="BI302" s="71"/>
      <c r="BJ302" s="71"/>
      <c r="BK302" s="71"/>
      <c r="BL302" s="84">
        <v>3</v>
      </c>
      <c r="BM302" s="9"/>
      <c r="BN302" s="3" t="s">
        <v>1212</v>
      </c>
      <c r="BO302" s="20" t="s">
        <v>1502</v>
      </c>
      <c r="BP302" s="9"/>
      <c r="BQ302" s="9">
        <v>3</v>
      </c>
      <c r="BR302" s="9">
        <v>3</v>
      </c>
      <c r="BS302" s="9">
        <v>0</v>
      </c>
      <c r="BT302" s="9">
        <v>0</v>
      </c>
      <c r="BU302" s="9">
        <v>0</v>
      </c>
      <c r="BV302" s="9">
        <v>0</v>
      </c>
      <c r="BW302" s="9">
        <v>0</v>
      </c>
      <c r="BX302" s="9">
        <v>6</v>
      </c>
      <c r="BY302" s="9">
        <v>6</v>
      </c>
      <c r="BZ302" s="9">
        <v>2</v>
      </c>
      <c r="CA302" s="9">
        <v>1</v>
      </c>
      <c r="CB302" s="9">
        <v>1</v>
      </c>
      <c r="CC302" s="9">
        <v>0</v>
      </c>
      <c r="CD302" s="9">
        <v>0</v>
      </c>
      <c r="CE302" s="9">
        <v>1</v>
      </c>
      <c r="CF302" s="9">
        <v>0</v>
      </c>
      <c r="CG302" s="9" t="s">
        <v>340</v>
      </c>
      <c r="CH302" s="9">
        <v>0</v>
      </c>
      <c r="CI302" s="9">
        <v>0</v>
      </c>
      <c r="CJ302" s="72">
        <v>2500</v>
      </c>
      <c r="CK302" s="72">
        <v>75</v>
      </c>
      <c r="CL302" s="24" t="s">
        <v>737</v>
      </c>
      <c r="CM302" s="21" t="s">
        <v>1774</v>
      </c>
      <c r="CN302" s="9"/>
      <c r="CO302" s="9"/>
      <c r="CP302" s="73"/>
      <c r="CQ302" s="74" t="s">
        <v>340</v>
      </c>
      <c r="CR302" s="25"/>
      <c r="CS302" s="25"/>
      <c r="CT302" s="71"/>
      <c r="CU302" s="9" t="s">
        <v>348</v>
      </c>
      <c r="CV302" s="9">
        <v>1</v>
      </c>
      <c r="CW302" s="9">
        <v>4</v>
      </c>
      <c r="CX302" s="75" t="s">
        <v>737</v>
      </c>
      <c r="CY302" s="26" t="s">
        <v>1396</v>
      </c>
      <c r="CZ302" s="71"/>
      <c r="DA302" s="71"/>
      <c r="DB302" s="76"/>
      <c r="DC302" s="9"/>
      <c r="DD302" s="9" t="s">
        <v>340</v>
      </c>
      <c r="DE302" s="6"/>
      <c r="DF302" s="5"/>
      <c r="DG302" s="5"/>
      <c r="DH302" s="5"/>
      <c r="DI302" s="5" t="s">
        <v>340</v>
      </c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77"/>
      <c r="FE302" s="26"/>
      <c r="FF302" s="26"/>
      <c r="FG302" s="26"/>
      <c r="FH302" s="26"/>
      <c r="FI302" s="26"/>
      <c r="FJ302" s="26"/>
      <c r="FK302" s="26"/>
      <c r="FL302" s="26"/>
      <c r="FM302" s="26"/>
      <c r="FN302" s="26"/>
      <c r="FO302" s="26"/>
      <c r="FP302" s="26"/>
      <c r="FQ302" s="26"/>
      <c r="FR302" s="26"/>
      <c r="FS302" s="26"/>
      <c r="FT302" s="26"/>
      <c r="FU302" s="26"/>
      <c r="FV302" s="26"/>
      <c r="FW302" s="26"/>
      <c r="FX302" s="26"/>
      <c r="FY302" s="26"/>
      <c r="FZ302" s="26"/>
      <c r="GA302" s="26"/>
      <c r="GB302" s="26"/>
      <c r="GC302" s="26"/>
      <c r="GD302" s="26"/>
      <c r="GE302" s="26"/>
      <c r="GF302" s="26"/>
      <c r="GG302" s="26"/>
      <c r="GH302" s="26"/>
      <c r="GI302" s="26"/>
      <c r="GJ302" s="26"/>
      <c r="GK302" s="26"/>
      <c r="GL302" s="26"/>
      <c r="GM302" s="26"/>
      <c r="GN302" s="26"/>
      <c r="GO302" s="26"/>
      <c r="GP302" s="26"/>
      <c r="GQ302" s="26"/>
      <c r="GR302" s="26"/>
      <c r="GS302" s="26"/>
      <c r="GT302" s="26"/>
      <c r="GU302" s="26"/>
      <c r="GV302" s="26"/>
      <c r="GW302" s="26"/>
      <c r="GX302" s="26"/>
      <c r="GY302" s="26"/>
      <c r="GZ302" s="26"/>
      <c r="HA302" s="26"/>
      <c r="HB302" s="26"/>
      <c r="HC302" s="26"/>
      <c r="HD302" s="26"/>
      <c r="HE302" s="26"/>
      <c r="HF302" s="26"/>
      <c r="HG302" s="26"/>
      <c r="HH302" s="26"/>
      <c r="HI302" s="26"/>
      <c r="HJ302" s="26"/>
      <c r="HK302" s="26"/>
      <c r="HL302" s="26"/>
      <c r="HM302" s="26"/>
      <c r="HN302" s="26"/>
      <c r="HO302" s="26"/>
      <c r="HP302" s="26"/>
      <c r="HQ302" s="26"/>
      <c r="HR302" s="26"/>
      <c r="HS302" s="26"/>
      <c r="HT302" s="26"/>
      <c r="HU302" s="26"/>
      <c r="HV302" s="26"/>
      <c r="HW302" s="26"/>
      <c r="HX302" s="26"/>
      <c r="HY302" s="26"/>
      <c r="HZ302" s="26"/>
      <c r="IA302" s="26"/>
      <c r="IB302" s="26"/>
      <c r="IC302" s="26"/>
      <c r="ID302" s="26"/>
      <c r="IE302" s="26"/>
      <c r="IF302" s="26"/>
      <c r="IG302" s="26"/>
      <c r="IH302" s="26"/>
      <c r="II302" s="26"/>
      <c r="IJ302" s="26"/>
      <c r="IK302" s="26"/>
      <c r="IL302" s="26"/>
      <c r="IM302" s="26"/>
      <c r="IN302" s="26"/>
      <c r="IO302" s="26"/>
      <c r="IP302" s="26"/>
      <c r="IQ302" s="26"/>
      <c r="IR302" s="26"/>
    </row>
    <row r="303" spans="1:252" ht="25.5">
      <c r="A303" s="23" t="s">
        <v>598</v>
      </c>
      <c r="B303" s="9" t="s">
        <v>356</v>
      </c>
      <c r="C303" s="9" t="s">
        <v>123</v>
      </c>
      <c r="D303" s="9" t="s">
        <v>124</v>
      </c>
      <c r="E303" s="63" t="s">
        <v>1061</v>
      </c>
      <c r="F303" s="63" t="s">
        <v>1061</v>
      </c>
      <c r="G303" s="64">
        <v>550437</v>
      </c>
      <c r="H303" s="64">
        <v>591111</v>
      </c>
      <c r="I303" s="65" t="s">
        <v>497</v>
      </c>
      <c r="J303" s="65"/>
      <c r="K303" s="65"/>
      <c r="L303" s="6"/>
      <c r="M303" s="9" t="s">
        <v>344</v>
      </c>
      <c r="N303" s="66"/>
      <c r="O303" s="40"/>
      <c r="P303" s="40">
        <v>3</v>
      </c>
      <c r="Q303" s="67"/>
      <c r="R303" s="67"/>
      <c r="S303" s="67"/>
      <c r="T303" s="9" t="s">
        <v>340</v>
      </c>
      <c r="U303" s="9"/>
      <c r="V303" s="68"/>
      <c r="W303" s="65"/>
      <c r="X303" s="65"/>
      <c r="Y303" s="65"/>
      <c r="Z303" s="68" t="s">
        <v>340</v>
      </c>
      <c r="AA303" s="69">
        <v>5</v>
      </c>
      <c r="AB303" s="69">
        <v>50</v>
      </c>
      <c r="AC303" s="9">
        <v>1</v>
      </c>
      <c r="AD303" s="69">
        <v>50</v>
      </c>
      <c r="AE303" s="24"/>
      <c r="AF303" s="83"/>
      <c r="AG303" s="74"/>
      <c r="AH303" s="74"/>
      <c r="AI303" s="20"/>
      <c r="AJ303" s="20"/>
      <c r="AK303" s="20"/>
      <c r="AL303" s="20"/>
      <c r="AM303" s="9" t="s">
        <v>340</v>
      </c>
      <c r="AN303" s="9">
        <v>0</v>
      </c>
      <c r="AO303" s="9" t="s">
        <v>340</v>
      </c>
      <c r="AP303" s="9">
        <v>0</v>
      </c>
      <c r="AQ303" s="9">
        <v>0</v>
      </c>
      <c r="AR303" s="80">
        <v>0</v>
      </c>
      <c r="AS303" s="80" t="s">
        <v>340</v>
      </c>
      <c r="AT303" s="80">
        <v>0</v>
      </c>
      <c r="AU303" s="80">
        <v>0</v>
      </c>
      <c r="AV303" s="80" t="s">
        <v>340</v>
      </c>
      <c r="AW303" s="80">
        <v>0</v>
      </c>
      <c r="AX303" s="80">
        <v>0</v>
      </c>
      <c r="AY303" s="70">
        <v>0</v>
      </c>
      <c r="AZ303" s="70">
        <v>50</v>
      </c>
      <c r="BA303" s="70">
        <v>0</v>
      </c>
      <c r="BB303" s="70">
        <v>0</v>
      </c>
      <c r="BC303" s="70">
        <v>50</v>
      </c>
      <c r="BD303" s="70">
        <v>0</v>
      </c>
      <c r="BE303" s="70">
        <v>0</v>
      </c>
      <c r="BF303" s="71"/>
      <c r="BG303" s="71"/>
      <c r="BH303" s="71"/>
      <c r="BI303" s="71"/>
      <c r="BJ303" s="71"/>
      <c r="BK303" s="71" t="s">
        <v>340</v>
      </c>
      <c r="BL303" s="84">
        <v>4</v>
      </c>
      <c r="BM303" s="9"/>
      <c r="BN303" s="3" t="s">
        <v>1271</v>
      </c>
      <c r="BO303" s="20" t="s">
        <v>1501</v>
      </c>
      <c r="BP303" s="9"/>
      <c r="BQ303" s="9">
        <v>4</v>
      </c>
      <c r="BR303" s="9">
        <v>4</v>
      </c>
      <c r="BS303" s="9">
        <v>0</v>
      </c>
      <c r="BT303" s="9">
        <v>0</v>
      </c>
      <c r="BU303" s="9">
        <v>0</v>
      </c>
      <c r="BV303" s="9">
        <v>0</v>
      </c>
      <c r="BW303" s="9">
        <v>0</v>
      </c>
      <c r="BX303" s="9">
        <v>9</v>
      </c>
      <c r="BY303" s="9">
        <v>2</v>
      </c>
      <c r="BZ303" s="9">
        <v>3</v>
      </c>
      <c r="CA303" s="9">
        <v>1</v>
      </c>
      <c r="CB303" s="9">
        <v>0</v>
      </c>
      <c r="CC303" s="9">
        <v>0</v>
      </c>
      <c r="CD303" s="9">
        <v>0</v>
      </c>
      <c r="CE303" s="9">
        <v>1</v>
      </c>
      <c r="CF303" s="9">
        <v>0</v>
      </c>
      <c r="CG303" s="9" t="s">
        <v>340</v>
      </c>
      <c r="CH303" s="9">
        <v>0</v>
      </c>
      <c r="CI303" s="9">
        <v>0</v>
      </c>
      <c r="CJ303" s="72">
        <v>2500</v>
      </c>
      <c r="CK303" s="72">
        <v>75</v>
      </c>
      <c r="CL303" s="24" t="s">
        <v>737</v>
      </c>
      <c r="CM303" s="21" t="s">
        <v>1774</v>
      </c>
      <c r="CN303" s="9"/>
      <c r="CO303" s="9"/>
      <c r="CP303" s="73"/>
      <c r="CQ303" s="74" t="s">
        <v>340</v>
      </c>
      <c r="CR303" s="25"/>
      <c r="CS303" s="25"/>
      <c r="CT303" s="71"/>
      <c r="CU303" s="9" t="s">
        <v>348</v>
      </c>
      <c r="CV303" s="9">
        <v>1</v>
      </c>
      <c r="CW303" s="9">
        <v>4</v>
      </c>
      <c r="CX303" s="75" t="s">
        <v>737</v>
      </c>
      <c r="CY303" s="26" t="s">
        <v>1403</v>
      </c>
      <c r="CZ303" s="71"/>
      <c r="DA303" s="71"/>
      <c r="DB303" s="76"/>
      <c r="DC303" s="9"/>
      <c r="DD303" s="9" t="s">
        <v>340</v>
      </c>
      <c r="DE303" s="6"/>
      <c r="DF303" s="5"/>
      <c r="DG303" s="5"/>
      <c r="DH303" s="5"/>
      <c r="DI303" s="5" t="s">
        <v>340</v>
      </c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77"/>
      <c r="FE303" s="26"/>
      <c r="FF303" s="26"/>
      <c r="FG303" s="26"/>
      <c r="FH303" s="26"/>
      <c r="FI303" s="26"/>
      <c r="FJ303" s="26"/>
      <c r="FK303" s="26"/>
      <c r="FL303" s="26"/>
      <c r="FM303" s="26"/>
      <c r="FN303" s="26"/>
      <c r="FO303" s="26"/>
      <c r="FP303" s="26"/>
      <c r="FQ303" s="26"/>
      <c r="FR303" s="26"/>
      <c r="FS303" s="26"/>
      <c r="FT303" s="26"/>
      <c r="FU303" s="26"/>
      <c r="FV303" s="26"/>
      <c r="FW303" s="26"/>
      <c r="FX303" s="26"/>
      <c r="FY303" s="26"/>
      <c r="FZ303" s="26"/>
      <c r="GA303" s="26"/>
      <c r="GB303" s="26"/>
      <c r="GC303" s="26"/>
      <c r="GD303" s="26"/>
      <c r="GE303" s="26"/>
      <c r="GF303" s="26"/>
      <c r="GG303" s="26"/>
      <c r="GH303" s="26"/>
      <c r="GI303" s="26"/>
      <c r="GJ303" s="26"/>
      <c r="GK303" s="26"/>
      <c r="GL303" s="26"/>
      <c r="GM303" s="26"/>
      <c r="GN303" s="26"/>
      <c r="GO303" s="26"/>
      <c r="GP303" s="26"/>
      <c r="GQ303" s="26"/>
      <c r="GR303" s="26"/>
      <c r="GS303" s="26"/>
      <c r="GT303" s="26"/>
      <c r="GU303" s="26"/>
      <c r="GV303" s="26"/>
      <c r="GW303" s="26"/>
      <c r="GX303" s="26"/>
      <c r="GY303" s="26"/>
      <c r="GZ303" s="26"/>
      <c r="HA303" s="26"/>
      <c r="HB303" s="26"/>
      <c r="HC303" s="26"/>
      <c r="HD303" s="26"/>
      <c r="HE303" s="26"/>
      <c r="HF303" s="26"/>
      <c r="HG303" s="26"/>
      <c r="HH303" s="26"/>
      <c r="HI303" s="26"/>
      <c r="HJ303" s="26"/>
      <c r="HK303" s="26"/>
      <c r="HL303" s="26"/>
      <c r="HM303" s="26"/>
      <c r="HN303" s="26"/>
      <c r="HO303" s="26"/>
      <c r="HP303" s="26"/>
      <c r="HQ303" s="26"/>
      <c r="HR303" s="26"/>
      <c r="HS303" s="26"/>
      <c r="HT303" s="26"/>
      <c r="HU303" s="26"/>
      <c r="HV303" s="26"/>
      <c r="HW303" s="26"/>
      <c r="HX303" s="26"/>
      <c r="HY303" s="26"/>
      <c r="HZ303" s="26"/>
      <c r="IA303" s="26"/>
      <c r="IB303" s="26"/>
      <c r="IC303" s="26"/>
      <c r="ID303" s="26"/>
      <c r="IE303" s="26"/>
      <c r="IF303" s="26"/>
      <c r="IG303" s="26"/>
      <c r="IH303" s="26"/>
      <c r="II303" s="26"/>
      <c r="IJ303" s="26"/>
      <c r="IK303" s="26"/>
      <c r="IL303" s="26"/>
      <c r="IM303" s="26"/>
      <c r="IN303" s="26"/>
      <c r="IO303" s="26"/>
      <c r="IP303" s="26"/>
      <c r="IQ303" s="26"/>
      <c r="IR303" s="26"/>
    </row>
    <row r="304" spans="1:252" ht="25.5">
      <c r="A304" s="23" t="s">
        <v>593</v>
      </c>
      <c r="B304" s="9" t="s">
        <v>356</v>
      </c>
      <c r="C304" s="9" t="s">
        <v>127</v>
      </c>
      <c r="D304" s="9" t="s">
        <v>128</v>
      </c>
      <c r="E304" s="63" t="s">
        <v>1061</v>
      </c>
      <c r="F304" s="63" t="s">
        <v>1061</v>
      </c>
      <c r="G304" s="64">
        <v>521810</v>
      </c>
      <c r="H304" s="64">
        <v>555050</v>
      </c>
      <c r="I304" s="65" t="s">
        <v>497</v>
      </c>
      <c r="J304" s="65"/>
      <c r="K304" s="65"/>
      <c r="L304" s="6"/>
      <c r="M304" s="9" t="s">
        <v>344</v>
      </c>
      <c r="N304" s="66"/>
      <c r="O304" s="40"/>
      <c r="P304" s="40">
        <f>391+352</f>
        <v>743</v>
      </c>
      <c r="Q304" s="67"/>
      <c r="R304" s="67"/>
      <c r="S304" s="67"/>
      <c r="T304" s="9" t="s">
        <v>340</v>
      </c>
      <c r="U304" s="9"/>
      <c r="V304" s="68"/>
      <c r="W304" s="65"/>
      <c r="X304" s="65"/>
      <c r="Y304" s="65"/>
      <c r="Z304" s="68" t="s">
        <v>340</v>
      </c>
      <c r="AA304" s="69">
        <v>1</v>
      </c>
      <c r="AB304" s="69">
        <v>84.61538461538461</v>
      </c>
      <c r="AC304" s="9">
        <v>1</v>
      </c>
      <c r="AD304" s="69">
        <v>3.7037037037037037</v>
      </c>
      <c r="AE304" s="25"/>
      <c r="AF304" s="74"/>
      <c r="AG304" s="74"/>
      <c r="AH304" s="74"/>
      <c r="AI304" s="20"/>
      <c r="AJ304" s="20"/>
      <c r="AK304" s="20"/>
      <c r="AL304" s="20"/>
      <c r="AM304" s="9" t="s">
        <v>340</v>
      </c>
      <c r="AN304" s="9">
        <v>0</v>
      </c>
      <c r="AO304" s="9" t="s">
        <v>340</v>
      </c>
      <c r="AP304" s="9">
        <v>0</v>
      </c>
      <c r="AQ304" s="9">
        <v>0</v>
      </c>
      <c r="AR304" s="80" t="s">
        <v>340</v>
      </c>
      <c r="AS304" s="80" t="s">
        <v>340</v>
      </c>
      <c r="AT304" s="80">
        <v>0</v>
      </c>
      <c r="AU304" s="80">
        <v>0</v>
      </c>
      <c r="AV304" s="80" t="s">
        <v>340</v>
      </c>
      <c r="AW304" s="80" t="s">
        <v>340</v>
      </c>
      <c r="AX304" s="80">
        <v>0</v>
      </c>
      <c r="AY304" s="70">
        <v>84.61538461538461</v>
      </c>
      <c r="AZ304" s="70">
        <v>11.68091168091168</v>
      </c>
      <c r="BA304" s="70">
        <v>0</v>
      </c>
      <c r="BB304" s="70">
        <v>0</v>
      </c>
      <c r="BC304" s="70">
        <v>1.4245014245014245</v>
      </c>
      <c r="BD304" s="70">
        <v>2.2792022792022792</v>
      </c>
      <c r="BE304" s="70">
        <v>0</v>
      </c>
      <c r="BF304" s="71"/>
      <c r="BG304" s="71" t="s">
        <v>340</v>
      </c>
      <c r="BH304" s="71"/>
      <c r="BI304" s="71" t="s">
        <v>340</v>
      </c>
      <c r="BJ304" s="71"/>
      <c r="BK304" s="71"/>
      <c r="BL304" s="84">
        <v>6</v>
      </c>
      <c r="BM304" s="9" t="s">
        <v>340</v>
      </c>
      <c r="BN304" s="3" t="s">
        <v>1274</v>
      </c>
      <c r="BO304" s="20" t="s">
        <v>1502</v>
      </c>
      <c r="BP304" s="9"/>
      <c r="BQ304" s="9">
        <v>6</v>
      </c>
      <c r="BR304" s="9">
        <v>6</v>
      </c>
      <c r="BS304" s="9">
        <v>0</v>
      </c>
      <c r="BT304" s="9">
        <v>0</v>
      </c>
      <c r="BU304" s="9">
        <v>0</v>
      </c>
      <c r="BV304" s="9">
        <v>0</v>
      </c>
      <c r="BW304" s="9">
        <v>0</v>
      </c>
      <c r="BX304" s="9">
        <v>6</v>
      </c>
      <c r="BY304" s="9">
        <v>4</v>
      </c>
      <c r="BZ304" s="9">
        <v>3</v>
      </c>
      <c r="CA304" s="9">
        <v>0</v>
      </c>
      <c r="CB304" s="9">
        <v>0</v>
      </c>
      <c r="CC304" s="9">
        <v>0</v>
      </c>
      <c r="CD304" s="9" t="s">
        <v>340</v>
      </c>
      <c r="CE304" s="9">
        <v>1</v>
      </c>
      <c r="CF304" s="9">
        <v>0</v>
      </c>
      <c r="CG304" s="9" t="s">
        <v>340</v>
      </c>
      <c r="CH304" s="9">
        <v>0</v>
      </c>
      <c r="CI304" s="9">
        <v>0</v>
      </c>
      <c r="CJ304" s="72">
        <v>2500</v>
      </c>
      <c r="CK304" s="72">
        <v>75</v>
      </c>
      <c r="CL304" s="24" t="s">
        <v>737</v>
      </c>
      <c r="CM304" s="21" t="s">
        <v>1774</v>
      </c>
      <c r="CN304" s="9"/>
      <c r="CO304" s="9"/>
      <c r="CP304" s="73"/>
      <c r="CQ304" s="74" t="s">
        <v>340</v>
      </c>
      <c r="CR304" s="25"/>
      <c r="CS304" s="25"/>
      <c r="CT304" s="71"/>
      <c r="CU304" s="9" t="s">
        <v>348</v>
      </c>
      <c r="CV304" s="9">
        <v>1</v>
      </c>
      <c r="CW304" s="9">
        <v>4</v>
      </c>
      <c r="CX304" s="75" t="s">
        <v>737</v>
      </c>
      <c r="CY304" s="26" t="s">
        <v>788</v>
      </c>
      <c r="CZ304" s="71"/>
      <c r="DA304" s="71"/>
      <c r="DB304" s="76"/>
      <c r="DC304" s="9"/>
      <c r="DD304" s="9" t="s">
        <v>340</v>
      </c>
      <c r="DE304" s="6"/>
      <c r="DF304" s="5"/>
      <c r="DG304" s="5"/>
      <c r="DH304" s="5"/>
      <c r="DI304" s="5" t="s">
        <v>340</v>
      </c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77"/>
      <c r="FE304" s="26"/>
      <c r="FF304" s="26"/>
      <c r="FG304" s="26"/>
      <c r="FH304" s="26"/>
      <c r="FI304" s="26"/>
      <c r="FJ304" s="26"/>
      <c r="FK304" s="26"/>
      <c r="FL304" s="26"/>
      <c r="FM304" s="26"/>
      <c r="FN304" s="26"/>
      <c r="FO304" s="26"/>
      <c r="FP304" s="26"/>
      <c r="FQ304" s="26"/>
      <c r="FR304" s="26"/>
      <c r="FS304" s="26"/>
      <c r="FT304" s="26"/>
      <c r="FU304" s="26"/>
      <c r="FV304" s="26"/>
      <c r="FW304" s="26"/>
      <c r="FX304" s="26"/>
      <c r="FY304" s="26"/>
      <c r="FZ304" s="26"/>
      <c r="GA304" s="26"/>
      <c r="GB304" s="26"/>
      <c r="GC304" s="26"/>
      <c r="GD304" s="26"/>
      <c r="GE304" s="26"/>
      <c r="GF304" s="26"/>
      <c r="GG304" s="26"/>
      <c r="GH304" s="26"/>
      <c r="GI304" s="26"/>
      <c r="GJ304" s="26"/>
      <c r="GK304" s="26"/>
      <c r="GL304" s="26"/>
      <c r="GM304" s="26"/>
      <c r="GN304" s="26"/>
      <c r="GO304" s="26"/>
      <c r="GP304" s="26"/>
      <c r="GQ304" s="26"/>
      <c r="GR304" s="26"/>
      <c r="GS304" s="26"/>
      <c r="GT304" s="26"/>
      <c r="GU304" s="26"/>
      <c r="GV304" s="26"/>
      <c r="GW304" s="26"/>
      <c r="GX304" s="26"/>
      <c r="GY304" s="26"/>
      <c r="GZ304" s="26"/>
      <c r="HA304" s="26"/>
      <c r="HB304" s="26"/>
      <c r="HC304" s="26"/>
      <c r="HD304" s="26"/>
      <c r="HE304" s="26"/>
      <c r="HF304" s="26"/>
      <c r="HG304" s="26"/>
      <c r="HH304" s="26"/>
      <c r="HI304" s="26"/>
      <c r="HJ304" s="26"/>
      <c r="HK304" s="26"/>
      <c r="HL304" s="26"/>
      <c r="HM304" s="26"/>
      <c r="HN304" s="26"/>
      <c r="HO304" s="26"/>
      <c r="HP304" s="26"/>
      <c r="HQ304" s="26"/>
      <c r="HR304" s="26"/>
      <c r="HS304" s="26"/>
      <c r="HT304" s="26"/>
      <c r="HU304" s="26"/>
      <c r="HV304" s="26"/>
      <c r="HW304" s="26"/>
      <c r="HX304" s="26"/>
      <c r="HY304" s="26"/>
      <c r="HZ304" s="26"/>
      <c r="IA304" s="26"/>
      <c r="IB304" s="26"/>
      <c r="IC304" s="26"/>
      <c r="ID304" s="26"/>
      <c r="IE304" s="26"/>
      <c r="IF304" s="26"/>
      <c r="IG304" s="26"/>
      <c r="IH304" s="26"/>
      <c r="II304" s="26"/>
      <c r="IJ304" s="26"/>
      <c r="IK304" s="26"/>
      <c r="IL304" s="26"/>
      <c r="IM304" s="26"/>
      <c r="IN304" s="26"/>
      <c r="IO304" s="26"/>
      <c r="IP304" s="26"/>
      <c r="IQ304" s="26"/>
      <c r="IR304" s="26"/>
    </row>
    <row r="305" spans="1:252" ht="25.5">
      <c r="A305" s="23" t="s">
        <v>586</v>
      </c>
      <c r="B305" s="9" t="s">
        <v>356</v>
      </c>
      <c r="C305" s="9" t="s">
        <v>130</v>
      </c>
      <c r="D305" s="9" t="s">
        <v>131</v>
      </c>
      <c r="E305" s="63" t="s">
        <v>1061</v>
      </c>
      <c r="F305" s="63" t="s">
        <v>1061</v>
      </c>
      <c r="G305" s="64">
        <v>563257</v>
      </c>
      <c r="H305" s="64">
        <v>614049</v>
      </c>
      <c r="I305" s="65" t="s">
        <v>497</v>
      </c>
      <c r="J305" s="65"/>
      <c r="K305" s="65"/>
      <c r="L305" s="6"/>
      <c r="M305" s="9" t="s">
        <v>344</v>
      </c>
      <c r="N305" s="66"/>
      <c r="O305" s="40"/>
      <c r="P305" s="40">
        <f>794+861</f>
        <v>1655</v>
      </c>
      <c r="Q305" s="67"/>
      <c r="R305" s="67"/>
      <c r="S305" s="67"/>
      <c r="T305" s="9" t="s">
        <v>340</v>
      </c>
      <c r="U305" s="9"/>
      <c r="V305" s="68"/>
      <c r="W305" s="65"/>
      <c r="X305" s="65"/>
      <c r="Y305" s="65"/>
      <c r="Z305" s="68" t="s">
        <v>340</v>
      </c>
      <c r="AA305" s="69">
        <v>2</v>
      </c>
      <c r="AB305" s="69">
        <v>53.08498253783469</v>
      </c>
      <c r="AC305" s="9">
        <v>1</v>
      </c>
      <c r="AD305" s="69">
        <v>4.190919674039581</v>
      </c>
      <c r="AE305" s="25"/>
      <c r="AF305" s="25"/>
      <c r="AG305" s="25"/>
      <c r="AH305" s="25"/>
      <c r="AI305" s="20"/>
      <c r="AJ305" s="20"/>
      <c r="AK305" s="20"/>
      <c r="AL305" s="20"/>
      <c r="AM305" s="9" t="s">
        <v>340</v>
      </c>
      <c r="AN305" s="9">
        <v>0</v>
      </c>
      <c r="AO305" s="9" t="s">
        <v>340</v>
      </c>
      <c r="AP305" s="9">
        <v>0</v>
      </c>
      <c r="AQ305" s="9">
        <v>0</v>
      </c>
      <c r="AR305" s="9" t="s">
        <v>340</v>
      </c>
      <c r="AS305" s="9" t="s">
        <v>340</v>
      </c>
      <c r="AT305" s="9">
        <v>0</v>
      </c>
      <c r="AU305" s="9">
        <v>0</v>
      </c>
      <c r="AV305" s="9" t="s">
        <v>340</v>
      </c>
      <c r="AW305" s="9" t="s">
        <v>340</v>
      </c>
      <c r="AX305" s="9" t="s">
        <v>340</v>
      </c>
      <c r="AY305" s="78">
        <v>42.724097788125725</v>
      </c>
      <c r="AZ305" s="78">
        <v>53.08498253783469</v>
      </c>
      <c r="BA305" s="78">
        <v>0</v>
      </c>
      <c r="BB305" s="78">
        <v>0</v>
      </c>
      <c r="BC305" s="78">
        <v>0.3492433061699651</v>
      </c>
      <c r="BD305" s="78">
        <v>3.259604190919674</v>
      </c>
      <c r="BE305" s="78">
        <v>0.5820721769499418</v>
      </c>
      <c r="BF305" s="71" t="s">
        <v>340</v>
      </c>
      <c r="BG305" s="71"/>
      <c r="BH305" s="71"/>
      <c r="BI305" s="71" t="s">
        <v>340</v>
      </c>
      <c r="BJ305" s="71"/>
      <c r="BK305" s="71"/>
      <c r="BL305" s="9">
        <v>1</v>
      </c>
      <c r="BM305" s="9"/>
      <c r="BN305" s="3" t="s">
        <v>1285</v>
      </c>
      <c r="BO305" s="20" t="s">
        <v>1501</v>
      </c>
      <c r="BP305" s="9"/>
      <c r="BQ305" s="9">
        <v>1</v>
      </c>
      <c r="BR305" s="9">
        <v>1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5</v>
      </c>
      <c r="BY305" s="9">
        <v>6</v>
      </c>
      <c r="BZ305" s="9">
        <v>3</v>
      </c>
      <c r="CA305" s="9">
        <v>3</v>
      </c>
      <c r="CB305" s="9">
        <v>1</v>
      </c>
      <c r="CC305" s="9">
        <v>0</v>
      </c>
      <c r="CD305" s="9">
        <v>0</v>
      </c>
      <c r="CE305" s="9">
        <v>1</v>
      </c>
      <c r="CF305" s="9">
        <v>0</v>
      </c>
      <c r="CG305" s="9" t="s">
        <v>340</v>
      </c>
      <c r="CH305" s="9">
        <v>0</v>
      </c>
      <c r="CI305" s="9">
        <v>0</v>
      </c>
      <c r="CJ305" s="72">
        <v>2000</v>
      </c>
      <c r="CK305" s="72">
        <v>75</v>
      </c>
      <c r="CL305" s="79" t="s">
        <v>737</v>
      </c>
      <c r="CM305" s="22" t="s">
        <v>113</v>
      </c>
      <c r="CN305" s="9"/>
      <c r="CO305" s="9"/>
      <c r="CP305" s="73"/>
      <c r="CQ305" s="74" t="s">
        <v>340</v>
      </c>
      <c r="CR305" s="25"/>
      <c r="CS305" s="25"/>
      <c r="CT305" s="71"/>
      <c r="CU305" s="9" t="s">
        <v>348</v>
      </c>
      <c r="CV305" s="9">
        <v>1</v>
      </c>
      <c r="CW305" s="9">
        <v>4</v>
      </c>
      <c r="CX305" s="75" t="s">
        <v>737</v>
      </c>
      <c r="CY305" s="26" t="s">
        <v>1407</v>
      </c>
      <c r="CZ305" s="71"/>
      <c r="DA305" s="71"/>
      <c r="DB305" s="76"/>
      <c r="DC305" s="9"/>
      <c r="DD305" s="9" t="s">
        <v>340</v>
      </c>
      <c r="DE305" s="6"/>
      <c r="DF305" s="5"/>
      <c r="DG305" s="5"/>
      <c r="DH305" s="5"/>
      <c r="DI305" s="5" t="s">
        <v>340</v>
      </c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77"/>
      <c r="FE305" s="26"/>
      <c r="FF305" s="26"/>
      <c r="FG305" s="26"/>
      <c r="FH305" s="26"/>
      <c r="FI305" s="26"/>
      <c r="FJ305" s="26"/>
      <c r="FK305" s="26"/>
      <c r="FL305" s="26"/>
      <c r="FM305" s="26"/>
      <c r="FN305" s="26"/>
      <c r="FO305" s="26"/>
      <c r="FP305" s="26"/>
      <c r="FQ305" s="26"/>
      <c r="FR305" s="26"/>
      <c r="FS305" s="26"/>
      <c r="FT305" s="26"/>
      <c r="FU305" s="26"/>
      <c r="FV305" s="26"/>
      <c r="FW305" s="26"/>
      <c r="FX305" s="26"/>
      <c r="FY305" s="26"/>
      <c r="FZ305" s="26"/>
      <c r="GA305" s="26"/>
      <c r="GB305" s="26"/>
      <c r="GC305" s="26"/>
      <c r="GD305" s="26"/>
      <c r="GE305" s="26"/>
      <c r="GF305" s="26"/>
      <c r="GG305" s="26"/>
      <c r="GH305" s="26"/>
      <c r="GI305" s="26"/>
      <c r="GJ305" s="26"/>
      <c r="GK305" s="26"/>
      <c r="GL305" s="26"/>
      <c r="GM305" s="26"/>
      <c r="GN305" s="26"/>
      <c r="GO305" s="26"/>
      <c r="GP305" s="26"/>
      <c r="GQ305" s="26"/>
      <c r="GR305" s="26"/>
      <c r="GS305" s="26"/>
      <c r="GT305" s="26"/>
      <c r="GU305" s="26"/>
      <c r="GV305" s="26"/>
      <c r="GW305" s="26"/>
      <c r="GX305" s="26"/>
      <c r="GY305" s="26"/>
      <c r="GZ305" s="26"/>
      <c r="HA305" s="26"/>
      <c r="HB305" s="26"/>
      <c r="HC305" s="26"/>
      <c r="HD305" s="26"/>
      <c r="HE305" s="26"/>
      <c r="HF305" s="26"/>
      <c r="HG305" s="26"/>
      <c r="HH305" s="26"/>
      <c r="HI305" s="26"/>
      <c r="HJ305" s="26"/>
      <c r="HK305" s="26"/>
      <c r="HL305" s="26"/>
      <c r="HM305" s="26"/>
      <c r="HN305" s="26"/>
      <c r="HO305" s="26"/>
      <c r="HP305" s="26"/>
      <c r="HQ305" s="26"/>
      <c r="HR305" s="26"/>
      <c r="HS305" s="26"/>
      <c r="HT305" s="26"/>
      <c r="HU305" s="26"/>
      <c r="HV305" s="26"/>
      <c r="HW305" s="26"/>
      <c r="HX305" s="26"/>
      <c r="HY305" s="26"/>
      <c r="HZ305" s="26"/>
      <c r="IA305" s="26"/>
      <c r="IB305" s="26"/>
      <c r="IC305" s="26"/>
      <c r="ID305" s="26"/>
      <c r="IE305" s="26"/>
      <c r="IF305" s="26"/>
      <c r="IG305" s="26"/>
      <c r="IH305" s="26"/>
      <c r="II305" s="26"/>
      <c r="IJ305" s="26"/>
      <c r="IK305" s="26"/>
      <c r="IL305" s="26"/>
      <c r="IM305" s="26"/>
      <c r="IN305" s="26"/>
      <c r="IO305" s="26"/>
      <c r="IP305" s="26"/>
      <c r="IQ305" s="26"/>
      <c r="IR305" s="26"/>
    </row>
    <row r="306" spans="1:252" ht="25.5">
      <c r="A306" s="23" t="s">
        <v>583</v>
      </c>
      <c r="B306" s="9" t="s">
        <v>356</v>
      </c>
      <c r="C306" s="9" t="s">
        <v>1772</v>
      </c>
      <c r="D306" s="9" t="s">
        <v>233</v>
      </c>
      <c r="E306" s="63" t="s">
        <v>1061</v>
      </c>
      <c r="F306" s="63" t="s">
        <v>1114</v>
      </c>
      <c r="G306" s="64">
        <v>555450</v>
      </c>
      <c r="H306" s="64">
        <v>611104</v>
      </c>
      <c r="I306" s="65" t="s">
        <v>497</v>
      </c>
      <c r="J306" s="65"/>
      <c r="K306" s="65"/>
      <c r="L306" s="6"/>
      <c r="M306" s="9" t="s">
        <v>344</v>
      </c>
      <c r="N306" s="66"/>
      <c r="O306" s="40"/>
      <c r="P306" s="40"/>
      <c r="Q306" s="67"/>
      <c r="R306" s="67"/>
      <c r="S306" s="67"/>
      <c r="T306" s="65"/>
      <c r="U306" s="65"/>
      <c r="V306" s="68"/>
      <c r="W306" s="65"/>
      <c r="X306" s="65"/>
      <c r="Y306" s="65"/>
      <c r="Z306" s="68" t="s">
        <v>340</v>
      </c>
      <c r="AA306" s="69"/>
      <c r="AB306" s="69"/>
      <c r="AC306" s="9">
        <v>0</v>
      </c>
      <c r="AD306" s="69"/>
      <c r="AE306" s="79"/>
      <c r="AF306" s="79"/>
      <c r="AG306" s="79"/>
      <c r="AH306" s="79"/>
      <c r="AI306" s="20"/>
      <c r="AJ306" s="20"/>
      <c r="AK306" s="20"/>
      <c r="AL306" s="20"/>
      <c r="AM306" s="9">
        <v>0</v>
      </c>
      <c r="AN306" s="9">
        <v>0</v>
      </c>
      <c r="AO306" s="9">
        <v>0</v>
      </c>
      <c r="AP306" s="9">
        <v>0</v>
      </c>
      <c r="AQ306" s="9">
        <v>0</v>
      </c>
      <c r="AR306" s="80">
        <v>0</v>
      </c>
      <c r="AS306" s="80">
        <v>0</v>
      </c>
      <c r="AT306" s="80">
        <v>0</v>
      </c>
      <c r="AU306" s="80">
        <v>0</v>
      </c>
      <c r="AV306" s="80">
        <v>0</v>
      </c>
      <c r="AW306" s="80">
        <v>0</v>
      </c>
      <c r="AX306" s="80">
        <v>0</v>
      </c>
      <c r="AY306" s="70">
        <v>0</v>
      </c>
      <c r="AZ306" s="70">
        <v>0</v>
      </c>
      <c r="BA306" s="70">
        <v>0</v>
      </c>
      <c r="BB306" s="70">
        <v>0</v>
      </c>
      <c r="BC306" s="70">
        <v>0</v>
      </c>
      <c r="BD306" s="70">
        <v>0</v>
      </c>
      <c r="BE306" s="70">
        <v>0</v>
      </c>
      <c r="BF306" s="71"/>
      <c r="BG306" s="71"/>
      <c r="BH306" s="71"/>
      <c r="BI306" s="71"/>
      <c r="BJ306" s="71"/>
      <c r="BK306" s="71"/>
      <c r="BL306" s="9"/>
      <c r="BM306" s="9"/>
      <c r="BO306" s="20"/>
      <c r="BP306" s="9"/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9"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1</v>
      </c>
      <c r="CF306" s="9">
        <v>0</v>
      </c>
      <c r="CG306" s="9" t="s">
        <v>340</v>
      </c>
      <c r="CH306" s="9">
        <v>0</v>
      </c>
      <c r="CI306" s="9">
        <v>0</v>
      </c>
      <c r="CJ306" s="72">
        <v>2500</v>
      </c>
      <c r="CK306" s="72">
        <v>75</v>
      </c>
      <c r="CL306" s="79" t="s">
        <v>788</v>
      </c>
      <c r="CM306" s="22" t="s">
        <v>1774</v>
      </c>
      <c r="CN306" s="9"/>
      <c r="CO306" s="9"/>
      <c r="CP306" s="73"/>
      <c r="CQ306" s="74" t="s">
        <v>340</v>
      </c>
      <c r="CR306" s="25"/>
      <c r="CS306" s="25"/>
      <c r="CT306" s="71"/>
      <c r="CU306" s="9" t="s">
        <v>348</v>
      </c>
      <c r="CV306" s="9"/>
      <c r="CW306" s="9">
        <v>4</v>
      </c>
      <c r="CX306" s="72" t="s">
        <v>788</v>
      </c>
      <c r="CY306" s="26"/>
      <c r="CZ306" s="71"/>
      <c r="DA306" s="71"/>
      <c r="DB306" s="76"/>
      <c r="DC306" s="9"/>
      <c r="DD306" s="9"/>
      <c r="DE306" s="6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77"/>
      <c r="FE306" s="26"/>
      <c r="FF306" s="26"/>
      <c r="FG306" s="26"/>
      <c r="FH306" s="26"/>
      <c r="FI306" s="26"/>
      <c r="FJ306" s="26"/>
      <c r="FK306" s="26"/>
      <c r="FL306" s="26"/>
      <c r="FM306" s="26"/>
      <c r="FN306" s="26"/>
      <c r="FO306" s="26"/>
      <c r="FP306" s="26"/>
      <c r="FQ306" s="26"/>
      <c r="FR306" s="26"/>
      <c r="FS306" s="26"/>
      <c r="FT306" s="26"/>
      <c r="FU306" s="26"/>
      <c r="FV306" s="26"/>
      <c r="FW306" s="26"/>
      <c r="FX306" s="26"/>
      <c r="FY306" s="26"/>
      <c r="FZ306" s="26"/>
      <c r="GA306" s="26"/>
      <c r="GB306" s="26"/>
      <c r="GC306" s="26"/>
      <c r="GD306" s="26"/>
      <c r="GE306" s="26"/>
      <c r="GF306" s="26"/>
      <c r="GG306" s="26"/>
      <c r="GH306" s="26"/>
      <c r="GI306" s="26"/>
      <c r="GJ306" s="26"/>
      <c r="GK306" s="26"/>
      <c r="GL306" s="26"/>
      <c r="GM306" s="26"/>
      <c r="GN306" s="26"/>
      <c r="GO306" s="26"/>
      <c r="GP306" s="26"/>
      <c r="GQ306" s="26"/>
      <c r="GR306" s="26"/>
      <c r="GS306" s="26"/>
      <c r="GT306" s="26"/>
      <c r="GU306" s="26"/>
      <c r="GV306" s="26"/>
      <c r="GW306" s="26"/>
      <c r="GX306" s="26"/>
      <c r="GY306" s="26"/>
      <c r="GZ306" s="26"/>
      <c r="HA306" s="26"/>
      <c r="HB306" s="26"/>
      <c r="HC306" s="26"/>
      <c r="HD306" s="26"/>
      <c r="HE306" s="26"/>
      <c r="HF306" s="26"/>
      <c r="HG306" s="26"/>
      <c r="HH306" s="26"/>
      <c r="HI306" s="26"/>
      <c r="HJ306" s="26"/>
      <c r="HK306" s="26"/>
      <c r="HL306" s="26"/>
      <c r="HM306" s="26"/>
      <c r="HN306" s="26"/>
      <c r="HO306" s="26"/>
      <c r="HP306" s="26"/>
      <c r="HQ306" s="26"/>
      <c r="HR306" s="26"/>
      <c r="HS306" s="26"/>
      <c r="HT306" s="26"/>
      <c r="HU306" s="26"/>
      <c r="HV306" s="26"/>
      <c r="HW306" s="26"/>
      <c r="HX306" s="26"/>
      <c r="HY306" s="26"/>
      <c r="HZ306" s="26"/>
      <c r="IA306" s="26"/>
      <c r="IB306" s="26"/>
      <c r="IC306" s="26"/>
      <c r="ID306" s="26"/>
      <c r="IE306" s="26"/>
      <c r="IF306" s="26"/>
      <c r="IG306" s="26"/>
      <c r="IH306" s="26"/>
      <c r="II306" s="26"/>
      <c r="IJ306" s="26"/>
      <c r="IK306" s="26"/>
      <c r="IL306" s="26"/>
      <c r="IM306" s="26"/>
      <c r="IN306" s="26"/>
      <c r="IO306" s="26"/>
      <c r="IP306" s="26"/>
      <c r="IQ306" s="26"/>
      <c r="IR306" s="26"/>
    </row>
    <row r="307" spans="1:252" ht="20.25" customHeight="1">
      <c r="A307" s="23" t="s">
        <v>562</v>
      </c>
      <c r="B307" s="9" t="s">
        <v>356</v>
      </c>
      <c r="C307" s="9" t="s">
        <v>142</v>
      </c>
      <c r="D307" s="9" t="s">
        <v>143</v>
      </c>
      <c r="E307" s="63" t="s">
        <v>1061</v>
      </c>
      <c r="F307" s="63" t="s">
        <v>1061</v>
      </c>
      <c r="G307" s="64">
        <v>523141</v>
      </c>
      <c r="H307" s="64">
        <v>561710</v>
      </c>
      <c r="I307" s="65" t="s">
        <v>497</v>
      </c>
      <c r="J307" s="65"/>
      <c r="K307" s="65"/>
      <c r="L307" s="6"/>
      <c r="M307" s="9" t="s">
        <v>344</v>
      </c>
      <c r="N307" s="66"/>
      <c r="O307" s="40"/>
      <c r="P307" s="40">
        <f>102+132</f>
        <v>234</v>
      </c>
      <c r="Q307" s="67"/>
      <c r="R307" s="67"/>
      <c r="S307" s="67"/>
      <c r="T307" s="9" t="s">
        <v>340</v>
      </c>
      <c r="U307" s="9"/>
      <c r="V307" s="68"/>
      <c r="W307" s="65"/>
      <c r="X307" s="65"/>
      <c r="Y307" s="65"/>
      <c r="Z307" s="68" t="s">
        <v>340</v>
      </c>
      <c r="AA307" s="69">
        <v>1</v>
      </c>
      <c r="AB307" s="69">
        <v>84.84848484848484</v>
      </c>
      <c r="AC307" s="9">
        <v>1</v>
      </c>
      <c r="AD307" s="69">
        <v>5.303030303030303</v>
      </c>
      <c r="AE307" s="24"/>
      <c r="AF307" s="83"/>
      <c r="AG307" s="74"/>
      <c r="AH307" s="74"/>
      <c r="AI307" s="20"/>
      <c r="AJ307" s="20"/>
      <c r="AK307" s="20"/>
      <c r="AL307" s="20"/>
      <c r="AM307" s="9" t="s">
        <v>340</v>
      </c>
      <c r="AN307" s="9">
        <v>0</v>
      </c>
      <c r="AO307" s="9" t="s">
        <v>340</v>
      </c>
      <c r="AP307" s="9">
        <v>0</v>
      </c>
      <c r="AQ307" s="9">
        <v>0</v>
      </c>
      <c r="AR307" s="80" t="s">
        <v>340</v>
      </c>
      <c r="AS307" s="80" t="s">
        <v>340</v>
      </c>
      <c r="AT307" s="80">
        <v>0</v>
      </c>
      <c r="AU307" s="80" t="s">
        <v>340</v>
      </c>
      <c r="AV307" s="80" t="s">
        <v>340</v>
      </c>
      <c r="AW307" s="80" t="s">
        <v>340</v>
      </c>
      <c r="AX307" s="80">
        <v>0</v>
      </c>
      <c r="AY307" s="70">
        <v>84.84848484848484</v>
      </c>
      <c r="AZ307" s="70">
        <v>9.848484848484848</v>
      </c>
      <c r="BA307" s="70">
        <v>0</v>
      </c>
      <c r="BB307" s="70">
        <v>1.5151515151515151</v>
      </c>
      <c r="BC307" s="70">
        <v>3.0303030303030303</v>
      </c>
      <c r="BD307" s="70">
        <v>0.7575757575757576</v>
      </c>
      <c r="BE307" s="70">
        <v>0</v>
      </c>
      <c r="BF307" s="71" t="s">
        <v>340</v>
      </c>
      <c r="BG307" s="71"/>
      <c r="BH307" s="71"/>
      <c r="BI307" s="71" t="s">
        <v>340</v>
      </c>
      <c r="BJ307" s="71"/>
      <c r="BK307" s="71" t="s">
        <v>340</v>
      </c>
      <c r="BL307" s="84">
        <v>7</v>
      </c>
      <c r="BM307" s="9" t="s">
        <v>340</v>
      </c>
      <c r="BN307" s="3" t="s">
        <v>1306</v>
      </c>
      <c r="BO307" s="20" t="s">
        <v>1502</v>
      </c>
      <c r="BP307" s="9"/>
      <c r="BQ307" s="9">
        <v>7</v>
      </c>
      <c r="BR307" s="9">
        <v>7</v>
      </c>
      <c r="BS307" s="9">
        <v>0</v>
      </c>
      <c r="BT307" s="9">
        <v>0</v>
      </c>
      <c r="BU307" s="9">
        <v>1</v>
      </c>
      <c r="BV307" s="9">
        <v>0</v>
      </c>
      <c r="BW307" s="9">
        <v>0</v>
      </c>
      <c r="BX307" s="9">
        <v>5</v>
      </c>
      <c r="BY307" s="9">
        <v>5</v>
      </c>
      <c r="BZ307" s="9">
        <v>2</v>
      </c>
      <c r="CA307" s="9">
        <v>0</v>
      </c>
      <c r="CB307" s="9">
        <v>0</v>
      </c>
      <c r="CC307" s="9">
        <v>0</v>
      </c>
      <c r="CD307" s="9" t="s">
        <v>340</v>
      </c>
      <c r="CE307" s="9">
        <v>1</v>
      </c>
      <c r="CF307" s="9">
        <v>0</v>
      </c>
      <c r="CG307" s="9" t="s">
        <v>340</v>
      </c>
      <c r="CH307" s="9">
        <v>0</v>
      </c>
      <c r="CI307" s="9">
        <v>0</v>
      </c>
      <c r="CJ307" s="72">
        <v>2500</v>
      </c>
      <c r="CK307" s="72">
        <v>75</v>
      </c>
      <c r="CL307" s="24" t="s">
        <v>737</v>
      </c>
      <c r="CM307" s="21" t="s">
        <v>1774</v>
      </c>
      <c r="CN307" s="9"/>
      <c r="CO307" s="9"/>
      <c r="CP307" s="73"/>
      <c r="CQ307" s="74" t="s">
        <v>340</v>
      </c>
      <c r="CR307" s="25"/>
      <c r="CS307" s="25"/>
      <c r="CT307" s="71"/>
      <c r="CU307" s="9" t="s">
        <v>348</v>
      </c>
      <c r="CV307" s="9">
        <v>1</v>
      </c>
      <c r="CW307" s="9">
        <v>4</v>
      </c>
      <c r="CX307" s="75" t="s">
        <v>737</v>
      </c>
      <c r="CY307" s="26" t="s">
        <v>793</v>
      </c>
      <c r="CZ307" s="71"/>
      <c r="DA307" s="71"/>
      <c r="DB307" s="76"/>
      <c r="DC307" s="9"/>
      <c r="DD307" s="9" t="s">
        <v>340</v>
      </c>
      <c r="DE307" s="6"/>
      <c r="DF307" s="5"/>
      <c r="DG307" s="5"/>
      <c r="DH307" s="5"/>
      <c r="DI307" s="5" t="s">
        <v>340</v>
      </c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77"/>
      <c r="FE307" s="26"/>
      <c r="FF307" s="26"/>
      <c r="FG307" s="26"/>
      <c r="FH307" s="26"/>
      <c r="FI307" s="26"/>
      <c r="FJ307" s="26"/>
      <c r="FK307" s="26"/>
      <c r="FL307" s="26"/>
      <c r="FM307" s="26"/>
      <c r="FN307" s="26"/>
      <c r="FO307" s="26"/>
      <c r="FP307" s="26"/>
      <c r="FQ307" s="26"/>
      <c r="FR307" s="26"/>
      <c r="FS307" s="26"/>
      <c r="FT307" s="26"/>
      <c r="FU307" s="26"/>
      <c r="FV307" s="26"/>
      <c r="FW307" s="26"/>
      <c r="FX307" s="26"/>
      <c r="FY307" s="26"/>
      <c r="FZ307" s="26"/>
      <c r="GA307" s="26"/>
      <c r="GB307" s="26"/>
      <c r="GC307" s="26"/>
      <c r="GD307" s="26"/>
      <c r="GE307" s="26"/>
      <c r="GF307" s="26"/>
      <c r="GG307" s="26"/>
      <c r="GH307" s="26"/>
      <c r="GI307" s="26"/>
      <c r="GJ307" s="26"/>
      <c r="GK307" s="26"/>
      <c r="GL307" s="26"/>
      <c r="GM307" s="26"/>
      <c r="GN307" s="26"/>
      <c r="GO307" s="26"/>
      <c r="GP307" s="26"/>
      <c r="GQ307" s="26"/>
      <c r="GR307" s="26"/>
      <c r="GS307" s="26"/>
      <c r="GT307" s="26"/>
      <c r="GU307" s="26"/>
      <c r="GV307" s="26"/>
      <c r="GW307" s="26"/>
      <c r="GX307" s="26"/>
      <c r="GY307" s="26"/>
      <c r="GZ307" s="26"/>
      <c r="HA307" s="26"/>
      <c r="HB307" s="26"/>
      <c r="HC307" s="26"/>
      <c r="HD307" s="26"/>
      <c r="HE307" s="26"/>
      <c r="HF307" s="26"/>
      <c r="HG307" s="26"/>
      <c r="HH307" s="26"/>
      <c r="HI307" s="26"/>
      <c r="HJ307" s="26"/>
      <c r="HK307" s="26"/>
      <c r="HL307" s="26"/>
      <c r="HM307" s="26"/>
      <c r="HN307" s="26"/>
      <c r="HO307" s="26"/>
      <c r="HP307" s="26"/>
      <c r="HQ307" s="26"/>
      <c r="HR307" s="26"/>
      <c r="HS307" s="26"/>
      <c r="HT307" s="26"/>
      <c r="HU307" s="26"/>
      <c r="HV307" s="26"/>
      <c r="HW307" s="26"/>
      <c r="HX307" s="26"/>
      <c r="HY307" s="26"/>
      <c r="HZ307" s="26"/>
      <c r="IA307" s="26"/>
      <c r="IB307" s="26"/>
      <c r="IC307" s="26"/>
      <c r="ID307" s="26"/>
      <c r="IE307" s="26"/>
      <c r="IF307" s="26"/>
      <c r="IG307" s="26"/>
      <c r="IH307" s="26"/>
      <c r="II307" s="26"/>
      <c r="IJ307" s="26"/>
      <c r="IK307" s="26"/>
      <c r="IL307" s="26"/>
      <c r="IM307" s="26"/>
      <c r="IN307" s="26"/>
      <c r="IO307" s="26"/>
      <c r="IP307" s="26"/>
      <c r="IQ307" s="26"/>
      <c r="IR307" s="26"/>
    </row>
    <row r="308" spans="1:252" ht="25.5" customHeight="1">
      <c r="A308" s="23" t="s">
        <v>559</v>
      </c>
      <c r="B308" s="9" t="s">
        <v>356</v>
      </c>
      <c r="C308" s="9" t="s">
        <v>144</v>
      </c>
      <c r="D308" s="9" t="s">
        <v>145</v>
      </c>
      <c r="E308" s="63" t="s">
        <v>1061</v>
      </c>
      <c r="F308" s="63" t="s">
        <v>1061</v>
      </c>
      <c r="G308" s="64">
        <v>545438</v>
      </c>
      <c r="H308" s="64">
        <v>594712</v>
      </c>
      <c r="I308" s="65" t="s">
        <v>497</v>
      </c>
      <c r="J308" s="65"/>
      <c r="K308" s="65"/>
      <c r="L308" s="6"/>
      <c r="M308" s="9" t="s">
        <v>344</v>
      </c>
      <c r="N308" s="66"/>
      <c r="O308" s="40"/>
      <c r="P308" s="40">
        <f>23+13</f>
        <v>36</v>
      </c>
      <c r="Q308" s="67" t="s">
        <v>340</v>
      </c>
      <c r="R308" s="67"/>
      <c r="S308" s="67"/>
      <c r="T308" s="9" t="s">
        <v>340</v>
      </c>
      <c r="U308" s="9"/>
      <c r="V308" s="68"/>
      <c r="W308" s="65"/>
      <c r="X308" s="65"/>
      <c r="Y308" s="65"/>
      <c r="Z308" s="68" t="s">
        <v>340</v>
      </c>
      <c r="AA308" s="69">
        <v>2</v>
      </c>
      <c r="AB308" s="69">
        <v>53.84615384615385</v>
      </c>
      <c r="AC308" s="9">
        <v>1</v>
      </c>
      <c r="AD308" s="69">
        <v>38.46153846153847</v>
      </c>
      <c r="AE308" s="25"/>
      <c r="AF308" s="25"/>
      <c r="AG308" s="25"/>
      <c r="AH308" s="25"/>
      <c r="AI308" s="20"/>
      <c r="AJ308" s="20"/>
      <c r="AK308" s="20"/>
      <c r="AL308" s="20"/>
      <c r="AM308" s="9" t="s">
        <v>340</v>
      </c>
      <c r="AN308" s="9">
        <v>0</v>
      </c>
      <c r="AO308" s="9" t="s">
        <v>340</v>
      </c>
      <c r="AP308" s="9">
        <v>0</v>
      </c>
      <c r="AQ308" s="9">
        <v>0</v>
      </c>
      <c r="AR308" s="80" t="s">
        <v>340</v>
      </c>
      <c r="AS308" s="80" t="s">
        <v>340</v>
      </c>
      <c r="AT308" s="80">
        <v>0</v>
      </c>
      <c r="AU308" s="80" t="s">
        <v>340</v>
      </c>
      <c r="AV308" s="80">
        <v>0</v>
      </c>
      <c r="AW308" s="80">
        <v>0</v>
      </c>
      <c r="AX308" s="80">
        <v>0</v>
      </c>
      <c r="AY308" s="70">
        <v>7.6923076923076925</v>
      </c>
      <c r="AZ308" s="70">
        <v>53.84615384615385</v>
      </c>
      <c r="BA308" s="70">
        <v>0</v>
      </c>
      <c r="BB308" s="70">
        <v>38.46153846153847</v>
      </c>
      <c r="BC308" s="70">
        <v>0</v>
      </c>
      <c r="BD308" s="70">
        <v>0</v>
      </c>
      <c r="BE308" s="70">
        <v>0</v>
      </c>
      <c r="BF308" s="71" t="s">
        <v>340</v>
      </c>
      <c r="BG308" s="71" t="s">
        <v>340</v>
      </c>
      <c r="BH308" s="71" t="s">
        <v>340</v>
      </c>
      <c r="BI308" s="71"/>
      <c r="BJ308" s="71"/>
      <c r="BK308" s="71" t="s">
        <v>340</v>
      </c>
      <c r="BL308" s="9">
        <v>4</v>
      </c>
      <c r="BM308" s="9"/>
      <c r="BN308" s="3" t="s">
        <v>1307</v>
      </c>
      <c r="BO308" s="20" t="s">
        <v>1502</v>
      </c>
      <c r="BP308" s="9"/>
      <c r="BQ308" s="9">
        <v>5</v>
      </c>
      <c r="BR308" s="9">
        <v>4</v>
      </c>
      <c r="BS308" s="9">
        <v>0</v>
      </c>
      <c r="BT308" s="9">
        <v>0</v>
      </c>
      <c r="BU308" s="9">
        <v>1</v>
      </c>
      <c r="BV308" s="9">
        <v>0</v>
      </c>
      <c r="BW308" s="9">
        <v>0</v>
      </c>
      <c r="BX308" s="9">
        <v>6</v>
      </c>
      <c r="BY308" s="9">
        <v>4</v>
      </c>
      <c r="BZ308" s="9">
        <v>3</v>
      </c>
      <c r="CA308" s="9">
        <v>1</v>
      </c>
      <c r="CB308" s="9">
        <v>0</v>
      </c>
      <c r="CC308" s="9">
        <v>0</v>
      </c>
      <c r="CD308" s="9">
        <v>0</v>
      </c>
      <c r="CE308" s="9">
        <v>1</v>
      </c>
      <c r="CF308" s="9">
        <v>0</v>
      </c>
      <c r="CG308" s="9" t="s">
        <v>340</v>
      </c>
      <c r="CH308" s="9">
        <v>0</v>
      </c>
      <c r="CI308" s="9">
        <v>0</v>
      </c>
      <c r="CJ308" s="72">
        <v>2500</v>
      </c>
      <c r="CK308" s="72">
        <v>75</v>
      </c>
      <c r="CL308" s="79" t="s">
        <v>737</v>
      </c>
      <c r="CM308" s="22" t="s">
        <v>1774</v>
      </c>
      <c r="CN308" s="9"/>
      <c r="CO308" s="9"/>
      <c r="CP308" s="73"/>
      <c r="CQ308" s="74" t="s">
        <v>340</v>
      </c>
      <c r="CR308" s="25"/>
      <c r="CS308" s="25"/>
      <c r="CT308" s="71"/>
      <c r="CU308" s="9" t="s">
        <v>348</v>
      </c>
      <c r="CV308" s="9">
        <v>1</v>
      </c>
      <c r="CW308" s="9">
        <v>4</v>
      </c>
      <c r="CX308" s="75" t="s">
        <v>737</v>
      </c>
      <c r="CY308" s="26" t="s">
        <v>1385</v>
      </c>
      <c r="CZ308" s="71"/>
      <c r="DA308" s="71"/>
      <c r="DB308" s="76"/>
      <c r="DC308" s="9"/>
      <c r="DD308" s="9"/>
      <c r="DE308" s="6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77"/>
      <c r="FE308" s="26"/>
      <c r="FF308" s="26"/>
      <c r="FG308" s="26"/>
      <c r="FH308" s="26"/>
      <c r="FI308" s="26"/>
      <c r="FJ308" s="26"/>
      <c r="FK308" s="26"/>
      <c r="FL308" s="26"/>
      <c r="FM308" s="26"/>
      <c r="FN308" s="26"/>
      <c r="FO308" s="26"/>
      <c r="FP308" s="26"/>
      <c r="FQ308" s="26"/>
      <c r="FR308" s="26"/>
      <c r="FS308" s="26"/>
      <c r="FT308" s="26"/>
      <c r="FU308" s="26"/>
      <c r="FV308" s="26"/>
      <c r="FW308" s="26"/>
      <c r="FX308" s="26"/>
      <c r="FY308" s="26"/>
      <c r="FZ308" s="26"/>
      <c r="GA308" s="26"/>
      <c r="GB308" s="26"/>
      <c r="GC308" s="26"/>
      <c r="GD308" s="26"/>
      <c r="GE308" s="26"/>
      <c r="GF308" s="26"/>
      <c r="GG308" s="26"/>
      <c r="GH308" s="26"/>
      <c r="GI308" s="26"/>
      <c r="GJ308" s="26"/>
      <c r="GK308" s="26"/>
      <c r="GL308" s="26"/>
      <c r="GM308" s="26"/>
      <c r="GN308" s="26"/>
      <c r="GO308" s="26"/>
      <c r="GP308" s="26"/>
      <c r="GQ308" s="26"/>
      <c r="GR308" s="26"/>
      <c r="GS308" s="26"/>
      <c r="GT308" s="26"/>
      <c r="GU308" s="26"/>
      <c r="GV308" s="26"/>
      <c r="GW308" s="26"/>
      <c r="GX308" s="26"/>
      <c r="GY308" s="26"/>
      <c r="GZ308" s="26"/>
      <c r="HA308" s="26"/>
      <c r="HB308" s="26"/>
      <c r="HC308" s="26"/>
      <c r="HD308" s="26"/>
      <c r="HE308" s="26"/>
      <c r="HF308" s="26"/>
      <c r="HG308" s="26"/>
      <c r="HH308" s="26"/>
      <c r="HI308" s="26"/>
      <c r="HJ308" s="26"/>
      <c r="HK308" s="26"/>
      <c r="HL308" s="26"/>
      <c r="HM308" s="26"/>
      <c r="HN308" s="26"/>
      <c r="HO308" s="26"/>
      <c r="HP308" s="26"/>
      <c r="HQ308" s="26"/>
      <c r="HR308" s="26"/>
      <c r="HS308" s="26"/>
      <c r="HT308" s="26"/>
      <c r="HU308" s="26"/>
      <c r="HV308" s="26"/>
      <c r="HW308" s="26"/>
      <c r="HX308" s="26"/>
      <c r="HY308" s="26"/>
      <c r="HZ308" s="26"/>
      <c r="IA308" s="26"/>
      <c r="IB308" s="26"/>
      <c r="IC308" s="26"/>
      <c r="ID308" s="26"/>
      <c r="IE308" s="26"/>
      <c r="IF308" s="26"/>
      <c r="IG308" s="26"/>
      <c r="IH308" s="26"/>
      <c r="II308" s="26"/>
      <c r="IJ308" s="26"/>
      <c r="IK308" s="26"/>
      <c r="IL308" s="26"/>
      <c r="IM308" s="26"/>
      <c r="IN308" s="26"/>
      <c r="IO308" s="26"/>
      <c r="IP308" s="26"/>
      <c r="IQ308" s="26"/>
      <c r="IR308" s="26"/>
    </row>
    <row r="309" spans="1:252" ht="25.5">
      <c r="A309" s="23" t="s">
        <v>549</v>
      </c>
      <c r="B309" s="9" t="s">
        <v>356</v>
      </c>
      <c r="C309" s="9" t="s">
        <v>152</v>
      </c>
      <c r="D309" s="9" t="s">
        <v>153</v>
      </c>
      <c r="E309" s="63" t="s">
        <v>1061</v>
      </c>
      <c r="F309" s="63" t="s">
        <v>1061</v>
      </c>
      <c r="G309" s="64">
        <v>541047</v>
      </c>
      <c r="H309" s="64">
        <v>582727</v>
      </c>
      <c r="I309" s="65" t="s">
        <v>497</v>
      </c>
      <c r="J309" s="65"/>
      <c r="K309" s="65"/>
      <c r="L309" s="6"/>
      <c r="M309" s="9" t="s">
        <v>344</v>
      </c>
      <c r="N309" s="66"/>
      <c r="O309" s="40"/>
      <c r="P309" s="40">
        <v>4</v>
      </c>
      <c r="Q309" s="67" t="s">
        <v>340</v>
      </c>
      <c r="R309" s="67"/>
      <c r="S309" s="67"/>
      <c r="T309" s="65" t="s">
        <v>340</v>
      </c>
      <c r="U309" s="65" t="s">
        <v>340</v>
      </c>
      <c r="V309" s="68"/>
      <c r="W309" s="65"/>
      <c r="X309" s="65"/>
      <c r="Y309" s="65"/>
      <c r="Z309" s="68" t="s">
        <v>340</v>
      </c>
      <c r="AA309" s="69">
        <v>2</v>
      </c>
      <c r="AB309" s="69">
        <v>33.33333333333333</v>
      </c>
      <c r="AC309" s="9">
        <v>1</v>
      </c>
      <c r="AD309" s="69">
        <v>66.66666666666666</v>
      </c>
      <c r="AE309" s="79"/>
      <c r="AF309" s="79"/>
      <c r="AG309" s="79"/>
      <c r="AH309" s="79"/>
      <c r="AI309" s="20"/>
      <c r="AJ309" s="20"/>
      <c r="AK309" s="20"/>
      <c r="AL309" s="20"/>
      <c r="AM309" s="9" t="s">
        <v>340</v>
      </c>
      <c r="AN309" s="9" t="s">
        <v>340</v>
      </c>
      <c r="AO309" s="9" t="s">
        <v>340</v>
      </c>
      <c r="AP309" s="9">
        <v>0</v>
      </c>
      <c r="AQ309" s="9">
        <v>0</v>
      </c>
      <c r="AR309" s="80">
        <v>0</v>
      </c>
      <c r="AS309" s="80" t="s">
        <v>340</v>
      </c>
      <c r="AT309" s="80">
        <v>0</v>
      </c>
      <c r="AU309" s="80" t="s">
        <v>340</v>
      </c>
      <c r="AV309" s="80" t="s">
        <v>340</v>
      </c>
      <c r="AW309" s="80">
        <v>0</v>
      </c>
      <c r="AX309" s="80">
        <v>0</v>
      </c>
      <c r="AY309" s="70">
        <v>0</v>
      </c>
      <c r="AZ309" s="70">
        <v>33.33333333333333</v>
      </c>
      <c r="BA309" s="70">
        <v>0</v>
      </c>
      <c r="BB309" s="70">
        <v>33.33333333333333</v>
      </c>
      <c r="BC309" s="70">
        <v>33.33333333333333</v>
      </c>
      <c r="BD309" s="70">
        <v>0</v>
      </c>
      <c r="BE309" s="70">
        <v>0</v>
      </c>
      <c r="BF309" s="71"/>
      <c r="BG309" s="71"/>
      <c r="BH309" s="71" t="s">
        <v>340</v>
      </c>
      <c r="BI309" s="71"/>
      <c r="BJ309" s="71"/>
      <c r="BK309" s="71" t="s">
        <v>340</v>
      </c>
      <c r="BL309" s="9">
        <v>5</v>
      </c>
      <c r="BM309" s="9"/>
      <c r="BN309" s="3" t="s">
        <v>1317</v>
      </c>
      <c r="BO309" s="20" t="s">
        <v>1501</v>
      </c>
      <c r="BP309" s="9"/>
      <c r="BQ309" s="9">
        <v>6</v>
      </c>
      <c r="BR309" s="9">
        <v>5</v>
      </c>
      <c r="BS309" s="9">
        <v>0</v>
      </c>
      <c r="BT309" s="9">
        <v>0</v>
      </c>
      <c r="BU309" s="9">
        <v>1</v>
      </c>
      <c r="BV309" s="9">
        <v>0</v>
      </c>
      <c r="BW309" s="9">
        <v>0</v>
      </c>
      <c r="BX309" s="9">
        <v>7</v>
      </c>
      <c r="BY309" s="9">
        <v>3</v>
      </c>
      <c r="BZ309" s="9">
        <v>2</v>
      </c>
      <c r="CA309" s="9">
        <v>1</v>
      </c>
      <c r="CB309" s="9">
        <v>0</v>
      </c>
      <c r="CC309" s="9">
        <v>0</v>
      </c>
      <c r="CD309" s="9">
        <v>0</v>
      </c>
      <c r="CE309" s="9">
        <v>1</v>
      </c>
      <c r="CF309" s="9">
        <v>0</v>
      </c>
      <c r="CG309" s="9" t="s">
        <v>340</v>
      </c>
      <c r="CH309" s="9">
        <v>0</v>
      </c>
      <c r="CI309" s="9">
        <v>0</v>
      </c>
      <c r="CJ309" s="72">
        <v>2500</v>
      </c>
      <c r="CK309" s="72">
        <v>75</v>
      </c>
      <c r="CL309" s="24" t="s">
        <v>737</v>
      </c>
      <c r="CM309" s="22" t="s">
        <v>1774</v>
      </c>
      <c r="CN309" s="9"/>
      <c r="CO309" s="9"/>
      <c r="CP309" s="81"/>
      <c r="CQ309" s="74" t="s">
        <v>340</v>
      </c>
      <c r="CR309" s="25"/>
      <c r="CS309" s="25"/>
      <c r="CT309" s="71"/>
      <c r="CU309" s="9" t="s">
        <v>348</v>
      </c>
      <c r="CV309" s="9">
        <v>1</v>
      </c>
      <c r="CW309" s="9">
        <v>4</v>
      </c>
      <c r="CX309" s="72" t="s">
        <v>737</v>
      </c>
      <c r="CY309" s="2" t="s">
        <v>1373</v>
      </c>
      <c r="CZ309" s="71"/>
      <c r="DA309" s="71"/>
      <c r="DB309" s="76"/>
      <c r="DC309" s="9"/>
      <c r="DD309" s="9" t="s">
        <v>340</v>
      </c>
      <c r="DE309" s="6"/>
      <c r="DF309" s="5"/>
      <c r="DG309" s="5"/>
      <c r="DH309" s="5"/>
      <c r="DI309" s="5" t="s">
        <v>340</v>
      </c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77"/>
      <c r="FE309" s="26"/>
      <c r="FF309" s="26"/>
      <c r="FG309" s="26"/>
      <c r="FH309" s="26"/>
      <c r="FI309" s="26"/>
      <c r="FJ309" s="26"/>
      <c r="FK309" s="26"/>
      <c r="FL309" s="26"/>
      <c r="FM309" s="26"/>
      <c r="FN309" s="26"/>
      <c r="FO309" s="26"/>
      <c r="FP309" s="26"/>
      <c r="FQ309" s="26"/>
      <c r="FR309" s="26"/>
      <c r="FS309" s="26"/>
      <c r="FT309" s="26"/>
      <c r="FU309" s="26"/>
      <c r="FV309" s="26"/>
      <c r="FW309" s="26"/>
      <c r="FX309" s="26"/>
      <c r="FY309" s="26"/>
      <c r="FZ309" s="26"/>
      <c r="GA309" s="26"/>
      <c r="GB309" s="26"/>
      <c r="GC309" s="26"/>
      <c r="GD309" s="26"/>
      <c r="GE309" s="26"/>
      <c r="GF309" s="26"/>
      <c r="GG309" s="26"/>
      <c r="GH309" s="26"/>
      <c r="GI309" s="26"/>
      <c r="GJ309" s="26"/>
      <c r="GK309" s="26"/>
      <c r="GL309" s="26"/>
      <c r="GM309" s="26"/>
      <c r="GN309" s="26"/>
      <c r="GO309" s="26"/>
      <c r="GP309" s="26"/>
      <c r="GQ309" s="26"/>
      <c r="GR309" s="26"/>
      <c r="GS309" s="26"/>
      <c r="GT309" s="26"/>
      <c r="GU309" s="26"/>
      <c r="GV309" s="26"/>
      <c r="GW309" s="26"/>
      <c r="GX309" s="26"/>
      <c r="GY309" s="26"/>
      <c r="GZ309" s="26"/>
      <c r="HA309" s="26"/>
      <c r="HB309" s="26"/>
      <c r="HC309" s="26"/>
      <c r="HD309" s="26"/>
      <c r="HE309" s="26"/>
      <c r="HF309" s="26"/>
      <c r="HG309" s="26"/>
      <c r="HH309" s="26"/>
      <c r="HI309" s="26"/>
      <c r="HJ309" s="26"/>
      <c r="HK309" s="26"/>
      <c r="HL309" s="26"/>
      <c r="HM309" s="26"/>
      <c r="HN309" s="26"/>
      <c r="HO309" s="26"/>
      <c r="HP309" s="26"/>
      <c r="HQ309" s="26"/>
      <c r="HR309" s="26"/>
      <c r="HS309" s="26"/>
      <c r="HT309" s="26"/>
      <c r="HU309" s="26"/>
      <c r="HV309" s="26"/>
      <c r="HW309" s="26"/>
      <c r="HX309" s="26"/>
      <c r="HY309" s="26"/>
      <c r="HZ309" s="26"/>
      <c r="IA309" s="26"/>
      <c r="IB309" s="26"/>
      <c r="IC309" s="26"/>
      <c r="ID309" s="26"/>
      <c r="IE309" s="26"/>
      <c r="IF309" s="26"/>
      <c r="IG309" s="26"/>
      <c r="IH309" s="26"/>
      <c r="II309" s="26"/>
      <c r="IJ309" s="26"/>
      <c r="IK309" s="26"/>
      <c r="IL309" s="26"/>
      <c r="IM309" s="26"/>
      <c r="IN309" s="26"/>
      <c r="IO309" s="26"/>
      <c r="IP309" s="26"/>
      <c r="IQ309" s="26"/>
      <c r="IR309" s="26"/>
    </row>
    <row r="310" spans="1:252" ht="12.75">
      <c r="A310" s="23" t="s">
        <v>398</v>
      </c>
      <c r="B310" s="9" t="s">
        <v>356</v>
      </c>
      <c r="C310" s="9" t="s">
        <v>1577</v>
      </c>
      <c r="D310" s="9" t="s">
        <v>1578</v>
      </c>
      <c r="E310" s="63" t="s">
        <v>862</v>
      </c>
      <c r="F310" s="63" t="s">
        <v>862</v>
      </c>
      <c r="G310" s="64">
        <v>512331</v>
      </c>
      <c r="H310" s="64">
        <v>560459</v>
      </c>
      <c r="I310" s="65" t="s">
        <v>384</v>
      </c>
      <c r="J310" s="65"/>
      <c r="K310" s="65"/>
      <c r="L310" s="60"/>
      <c r="M310" s="9" t="s">
        <v>344</v>
      </c>
      <c r="N310" s="66"/>
      <c r="O310" s="40">
        <v>55</v>
      </c>
      <c r="P310" s="40">
        <v>5674</v>
      </c>
      <c r="Q310" s="67"/>
      <c r="R310" s="67"/>
      <c r="S310" s="67"/>
      <c r="T310" s="65" t="s">
        <v>340</v>
      </c>
      <c r="U310" s="65" t="s">
        <v>340</v>
      </c>
      <c r="V310" s="68" t="s">
        <v>340</v>
      </c>
      <c r="W310" s="65" t="s">
        <v>340</v>
      </c>
      <c r="X310" s="65" t="s">
        <v>340</v>
      </c>
      <c r="Y310" s="65" t="s">
        <v>340</v>
      </c>
      <c r="Z310" s="68"/>
      <c r="AA310" s="69">
        <v>2</v>
      </c>
      <c r="AB310" s="69">
        <v>50.72720125786163</v>
      </c>
      <c r="AC310" s="9">
        <v>4</v>
      </c>
      <c r="AD310" s="69">
        <v>6.328616352201259</v>
      </c>
      <c r="AE310" s="79"/>
      <c r="AF310" s="79" t="s">
        <v>340</v>
      </c>
      <c r="AG310" s="79" t="s">
        <v>340</v>
      </c>
      <c r="AH310" s="79" t="s">
        <v>340</v>
      </c>
      <c r="AI310" s="20"/>
      <c r="AJ310" s="20"/>
      <c r="AK310" s="20"/>
      <c r="AL310" s="20" t="s">
        <v>1501</v>
      </c>
      <c r="AM310" s="9" t="s">
        <v>340</v>
      </c>
      <c r="AN310" s="9" t="s">
        <v>340</v>
      </c>
      <c r="AO310" s="9" t="s">
        <v>340</v>
      </c>
      <c r="AP310" s="9">
        <v>0</v>
      </c>
      <c r="AQ310" s="9">
        <v>0</v>
      </c>
      <c r="AR310" s="80" t="s">
        <v>340</v>
      </c>
      <c r="AS310" s="80" t="s">
        <v>340</v>
      </c>
      <c r="AT310" s="80">
        <v>0</v>
      </c>
      <c r="AU310" s="80" t="s">
        <v>340</v>
      </c>
      <c r="AV310" s="80" t="s">
        <v>340</v>
      </c>
      <c r="AW310" s="80" t="s">
        <v>340</v>
      </c>
      <c r="AX310" s="80" t="s">
        <v>340</v>
      </c>
      <c r="AY310" s="70">
        <v>42.944182389937104</v>
      </c>
      <c r="AZ310" s="70">
        <v>50.72720125786163</v>
      </c>
      <c r="BA310" s="70">
        <v>0</v>
      </c>
      <c r="BB310" s="70">
        <v>0.41273584905660377</v>
      </c>
      <c r="BC310" s="70">
        <v>3.2232704402515724</v>
      </c>
      <c r="BD310" s="70">
        <v>2.1226415094339623</v>
      </c>
      <c r="BE310" s="70">
        <v>0.5699685534591195</v>
      </c>
      <c r="BF310" s="71" t="s">
        <v>340</v>
      </c>
      <c r="BG310" s="71" t="s">
        <v>340</v>
      </c>
      <c r="BH310" s="71" t="s">
        <v>340</v>
      </c>
      <c r="BI310" s="71" t="s">
        <v>340</v>
      </c>
      <c r="BJ310" s="71" t="s">
        <v>340</v>
      </c>
      <c r="BK310" s="71" t="s">
        <v>340</v>
      </c>
      <c r="BL310" s="9">
        <v>5</v>
      </c>
      <c r="BM310" s="9" t="s">
        <v>340</v>
      </c>
      <c r="BN310" s="3" t="s">
        <v>1332</v>
      </c>
      <c r="BO310" s="20" t="s">
        <v>1502</v>
      </c>
      <c r="BP310" s="9"/>
      <c r="BQ310" s="9">
        <v>5</v>
      </c>
      <c r="BR310" s="9">
        <v>5</v>
      </c>
      <c r="BS310" s="9">
        <v>0</v>
      </c>
      <c r="BT310" s="9">
        <v>0</v>
      </c>
      <c r="BU310" s="9">
        <v>0</v>
      </c>
      <c r="BV310" s="9">
        <v>0</v>
      </c>
      <c r="BW310" s="9">
        <v>0</v>
      </c>
      <c r="BX310" s="9">
        <v>7</v>
      </c>
      <c r="BY310" s="9">
        <v>4</v>
      </c>
      <c r="BZ310" s="9">
        <v>3</v>
      </c>
      <c r="CA310" s="9">
        <v>0</v>
      </c>
      <c r="CB310" s="9">
        <v>0</v>
      </c>
      <c r="CC310" s="9" t="s">
        <v>340</v>
      </c>
      <c r="CD310" s="9" t="s">
        <v>340</v>
      </c>
      <c r="CE310" s="9">
        <v>1</v>
      </c>
      <c r="CF310" s="9" t="s">
        <v>340</v>
      </c>
      <c r="CG310" s="9">
        <v>0</v>
      </c>
      <c r="CH310" s="9">
        <v>0</v>
      </c>
      <c r="CI310" s="9">
        <v>0</v>
      </c>
      <c r="CJ310" s="72">
        <v>4000</v>
      </c>
      <c r="CK310" s="72">
        <v>100</v>
      </c>
      <c r="CL310" s="24" t="s">
        <v>828</v>
      </c>
      <c r="CM310" s="22" t="s">
        <v>1579</v>
      </c>
      <c r="CN310" s="9"/>
      <c r="CO310" s="9"/>
      <c r="CP310" s="81"/>
      <c r="CQ310" s="74" t="s">
        <v>340</v>
      </c>
      <c r="CR310" s="25"/>
      <c r="CS310" s="25"/>
      <c r="CT310" s="71"/>
      <c r="CU310" s="9" t="s">
        <v>348</v>
      </c>
      <c r="CV310" s="9">
        <v>1</v>
      </c>
      <c r="CW310" s="9">
        <v>2</v>
      </c>
      <c r="CX310" s="72" t="s">
        <v>828</v>
      </c>
      <c r="CY310" s="2" t="s">
        <v>1366</v>
      </c>
      <c r="CZ310" s="71"/>
      <c r="DA310" s="71"/>
      <c r="DB310" s="76"/>
      <c r="DC310" s="9"/>
      <c r="DD310" s="9" t="s">
        <v>340</v>
      </c>
      <c r="DE310" s="6"/>
      <c r="DF310" s="5"/>
      <c r="DG310" s="5"/>
      <c r="DH310" s="5"/>
      <c r="DI310" s="5" t="s">
        <v>340</v>
      </c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77"/>
      <c r="FE310" s="26"/>
      <c r="FF310" s="26"/>
      <c r="FG310" s="26"/>
      <c r="FH310" s="26"/>
      <c r="FI310" s="26"/>
      <c r="FJ310" s="26"/>
      <c r="FK310" s="26"/>
      <c r="FL310" s="26"/>
      <c r="FM310" s="26"/>
      <c r="FN310" s="26"/>
      <c r="FO310" s="26"/>
      <c r="FP310" s="26"/>
      <c r="FQ310" s="26"/>
      <c r="FR310" s="26"/>
      <c r="FS310" s="26"/>
      <c r="FT310" s="26"/>
      <c r="FU310" s="26"/>
      <c r="FV310" s="26"/>
      <c r="FW310" s="26"/>
      <c r="FX310" s="26"/>
      <c r="FY310" s="26"/>
      <c r="FZ310" s="26"/>
      <c r="GA310" s="26"/>
      <c r="GB310" s="26"/>
      <c r="GC310" s="26"/>
      <c r="GD310" s="26"/>
      <c r="GE310" s="26"/>
      <c r="GF310" s="26"/>
      <c r="GG310" s="26"/>
      <c r="GH310" s="26"/>
      <c r="GI310" s="26"/>
      <c r="GJ310" s="26"/>
      <c r="GK310" s="26"/>
      <c r="GL310" s="26"/>
      <c r="GM310" s="26"/>
      <c r="GN310" s="26"/>
      <c r="GO310" s="26"/>
      <c r="GP310" s="26"/>
      <c r="GQ310" s="26"/>
      <c r="GR310" s="26"/>
      <c r="GS310" s="26"/>
      <c r="GT310" s="26"/>
      <c r="GU310" s="26"/>
      <c r="GV310" s="26"/>
      <c r="GW310" s="26"/>
      <c r="GX310" s="26"/>
      <c r="GY310" s="26"/>
      <c r="GZ310" s="26"/>
      <c r="HA310" s="26"/>
      <c r="HB310" s="26"/>
      <c r="HC310" s="26"/>
      <c r="HD310" s="26"/>
      <c r="HE310" s="26"/>
      <c r="HF310" s="26"/>
      <c r="HG310" s="26"/>
      <c r="HH310" s="26"/>
      <c r="HI310" s="26"/>
      <c r="HJ310" s="26"/>
      <c r="HK310" s="26"/>
      <c r="HL310" s="26"/>
      <c r="HM310" s="26"/>
      <c r="HN310" s="26"/>
      <c r="HO310" s="26"/>
      <c r="HP310" s="26"/>
      <c r="HQ310" s="26"/>
      <c r="HR310" s="26"/>
      <c r="HS310" s="26"/>
      <c r="HT310" s="26"/>
      <c r="HU310" s="26"/>
      <c r="HV310" s="26"/>
      <c r="HW310" s="26"/>
      <c r="HX310" s="26"/>
      <c r="HY310" s="26"/>
      <c r="HZ310" s="26"/>
      <c r="IA310" s="26"/>
      <c r="IB310" s="26"/>
      <c r="IC310" s="26"/>
      <c r="ID310" s="26"/>
      <c r="IE310" s="26"/>
      <c r="IF310" s="26"/>
      <c r="IG310" s="26"/>
      <c r="IH310" s="26"/>
      <c r="II310" s="26"/>
      <c r="IJ310" s="26"/>
      <c r="IK310" s="26"/>
      <c r="IL310" s="26"/>
      <c r="IM310" s="26"/>
      <c r="IN310" s="26"/>
      <c r="IO310" s="26"/>
      <c r="IP310" s="26"/>
      <c r="IQ310" s="26"/>
      <c r="IR310" s="26"/>
    </row>
    <row r="311" spans="1:252" ht="12.75">
      <c r="A311" s="23" t="s">
        <v>355</v>
      </c>
      <c r="B311" s="9" t="s">
        <v>356</v>
      </c>
      <c r="C311" s="9" t="s">
        <v>1497</v>
      </c>
      <c r="D311" s="9" t="s">
        <v>1498</v>
      </c>
      <c r="E311" s="63" t="s">
        <v>862</v>
      </c>
      <c r="F311" s="63" t="s">
        <v>868</v>
      </c>
      <c r="G311" s="64">
        <v>473707</v>
      </c>
      <c r="H311" s="64">
        <v>524507</v>
      </c>
      <c r="I311" s="65" t="s">
        <v>347</v>
      </c>
      <c r="J311" s="65" t="s">
        <v>340</v>
      </c>
      <c r="K311" s="65">
        <v>1</v>
      </c>
      <c r="L311" s="6"/>
      <c r="M311" s="9" t="s">
        <v>348</v>
      </c>
      <c r="N311" s="66">
        <v>833411</v>
      </c>
      <c r="O311" s="40">
        <v>14636</v>
      </c>
      <c r="P311" s="40">
        <v>43180</v>
      </c>
      <c r="Q311" s="67"/>
      <c r="R311" s="67">
        <v>2</v>
      </c>
      <c r="S311" s="67">
        <v>4</v>
      </c>
      <c r="T311" s="9" t="s">
        <v>340</v>
      </c>
      <c r="U311" s="9" t="s">
        <v>340</v>
      </c>
      <c r="V311" s="68" t="s">
        <v>340</v>
      </c>
      <c r="W311" s="65"/>
      <c r="X311" s="65" t="s">
        <v>340</v>
      </c>
      <c r="Y311" s="65" t="s">
        <v>340</v>
      </c>
      <c r="Z311" s="68"/>
      <c r="AA311" s="69">
        <v>1</v>
      </c>
      <c r="AB311" s="69">
        <v>51.18496812667078</v>
      </c>
      <c r="AC311" s="9">
        <v>5</v>
      </c>
      <c r="AD311" s="69">
        <v>26.51398313798067</v>
      </c>
      <c r="AE311" s="24">
        <v>1</v>
      </c>
      <c r="AF311" s="25" t="s">
        <v>340</v>
      </c>
      <c r="AG311" s="25" t="s">
        <v>340</v>
      </c>
      <c r="AH311" s="25" t="s">
        <v>340</v>
      </c>
      <c r="AI311" s="20"/>
      <c r="AJ311" s="20"/>
      <c r="AK311" s="20"/>
      <c r="AL311" s="20" t="s">
        <v>1501</v>
      </c>
      <c r="AM311" s="9" t="s">
        <v>340</v>
      </c>
      <c r="AN311" s="9" t="s">
        <v>340</v>
      </c>
      <c r="AO311" s="9" t="s">
        <v>340</v>
      </c>
      <c r="AP311" s="9" t="s">
        <v>340</v>
      </c>
      <c r="AQ311" s="9" t="s">
        <v>340</v>
      </c>
      <c r="AR311" s="9" t="s">
        <v>340</v>
      </c>
      <c r="AS311" s="9" t="s">
        <v>340</v>
      </c>
      <c r="AT311" s="9">
        <v>0</v>
      </c>
      <c r="AU311" s="9" t="s">
        <v>340</v>
      </c>
      <c r="AV311" s="9" t="s">
        <v>340</v>
      </c>
      <c r="AW311" s="9" t="s">
        <v>340</v>
      </c>
      <c r="AX311" s="9" t="s">
        <v>340</v>
      </c>
      <c r="AY311" s="70">
        <v>51.18496812667078</v>
      </c>
      <c r="AZ311" s="70">
        <v>22.30104873534855</v>
      </c>
      <c r="BA311" s="70">
        <v>0</v>
      </c>
      <c r="BB311" s="70">
        <v>15.689903351840428</v>
      </c>
      <c r="BC311" s="70">
        <v>3.0562410034957845</v>
      </c>
      <c r="BD311" s="70">
        <v>3.927616697511824</v>
      </c>
      <c r="BE311" s="70">
        <v>3.8402220851326345</v>
      </c>
      <c r="BF311" s="71" t="s">
        <v>340</v>
      </c>
      <c r="BG311" s="71" t="s">
        <v>340</v>
      </c>
      <c r="BH311" s="71" t="s">
        <v>340</v>
      </c>
      <c r="BI311" s="71" t="s">
        <v>340</v>
      </c>
      <c r="BJ311" s="71"/>
      <c r="BK311" s="71" t="s">
        <v>340</v>
      </c>
      <c r="BL311" s="9"/>
      <c r="BM311" s="9" t="s">
        <v>340</v>
      </c>
      <c r="BN311" s="3" t="s">
        <v>1334</v>
      </c>
      <c r="BO311" s="20" t="s">
        <v>1502</v>
      </c>
      <c r="BP311" s="9"/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9">
        <v>0</v>
      </c>
      <c r="BW311" s="9">
        <v>0</v>
      </c>
      <c r="BX311" s="9">
        <v>2</v>
      </c>
      <c r="BY311" s="9">
        <v>5</v>
      </c>
      <c r="BZ311" s="9">
        <v>4</v>
      </c>
      <c r="CA311" s="9">
        <v>4</v>
      </c>
      <c r="CB311" s="9">
        <v>4</v>
      </c>
      <c r="CC311" s="9" t="s">
        <v>340</v>
      </c>
      <c r="CD311" s="9" t="s">
        <v>340</v>
      </c>
      <c r="CE311" s="9">
        <v>3</v>
      </c>
      <c r="CF311" s="9" t="s">
        <v>340</v>
      </c>
      <c r="CG311" s="9">
        <v>0</v>
      </c>
      <c r="CH311" s="9">
        <v>0</v>
      </c>
      <c r="CI311" s="9">
        <v>0</v>
      </c>
      <c r="CJ311" s="72">
        <v>8500</v>
      </c>
      <c r="CK311" s="72">
        <v>200</v>
      </c>
      <c r="CL311" s="24" t="s">
        <v>830</v>
      </c>
      <c r="CM311" s="21" t="s">
        <v>1500</v>
      </c>
      <c r="CN311" s="9" t="s">
        <v>340</v>
      </c>
      <c r="CO311" s="9"/>
      <c r="CP311" s="73"/>
      <c r="CQ311" s="74" t="s">
        <v>340</v>
      </c>
      <c r="CR311" s="25"/>
      <c r="CS311" s="25"/>
      <c r="CT311" s="71"/>
      <c r="CU311" s="9" t="s">
        <v>1499</v>
      </c>
      <c r="CV311" s="9">
        <v>1</v>
      </c>
      <c r="CW311" s="9">
        <v>1</v>
      </c>
      <c r="CX311" s="75" t="s">
        <v>830</v>
      </c>
      <c r="CY311" s="26" t="s">
        <v>1361</v>
      </c>
      <c r="CZ311" s="71"/>
      <c r="DA311" s="71"/>
      <c r="DB311" s="76">
        <v>10</v>
      </c>
      <c r="DC311" s="9"/>
      <c r="DD311" s="9" t="s">
        <v>340</v>
      </c>
      <c r="DE311" s="6"/>
      <c r="DF311" s="5"/>
      <c r="DG311" s="5"/>
      <c r="DH311" s="5"/>
      <c r="DI311" s="5" t="s">
        <v>340</v>
      </c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>
        <v>71.8</v>
      </c>
      <c r="EQ311" s="5"/>
      <c r="ER311" s="5"/>
      <c r="ES311" s="5">
        <v>71.8</v>
      </c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77">
        <v>71.8</v>
      </c>
      <c r="FE311" s="26"/>
      <c r="FF311" s="26"/>
      <c r="FG311" s="26"/>
      <c r="FH311" s="26"/>
      <c r="FI311" s="26"/>
      <c r="FJ311" s="26"/>
      <c r="FK311" s="26"/>
      <c r="FL311" s="26"/>
      <c r="FM311" s="26"/>
      <c r="FN311" s="26"/>
      <c r="FO311" s="26"/>
      <c r="FP311" s="26"/>
      <c r="FQ311" s="26"/>
      <c r="FR311" s="26"/>
      <c r="FS311" s="26"/>
      <c r="FT311" s="26"/>
      <c r="FU311" s="26"/>
      <c r="FV311" s="26"/>
      <c r="FW311" s="26"/>
      <c r="FX311" s="26"/>
      <c r="FY311" s="26"/>
      <c r="FZ311" s="26"/>
      <c r="GA311" s="26"/>
      <c r="GB311" s="26"/>
      <c r="GC311" s="26"/>
      <c r="GD311" s="26"/>
      <c r="GE311" s="26"/>
      <c r="GF311" s="26"/>
      <c r="GG311" s="26"/>
      <c r="GH311" s="26"/>
      <c r="GI311" s="26"/>
      <c r="GJ311" s="26"/>
      <c r="GK311" s="26"/>
      <c r="GL311" s="26"/>
      <c r="GM311" s="26"/>
      <c r="GN311" s="26"/>
      <c r="GO311" s="26"/>
      <c r="GP311" s="26"/>
      <c r="GQ311" s="26"/>
      <c r="GR311" s="26"/>
      <c r="GS311" s="26"/>
      <c r="GT311" s="26"/>
      <c r="GU311" s="26"/>
      <c r="GV311" s="26"/>
      <c r="GW311" s="26"/>
      <c r="GX311" s="26"/>
      <c r="GY311" s="26"/>
      <c r="GZ311" s="26"/>
      <c r="HA311" s="26"/>
      <c r="HB311" s="26"/>
      <c r="HC311" s="26"/>
      <c r="HD311" s="26"/>
      <c r="HE311" s="26"/>
      <c r="HF311" s="26"/>
      <c r="HG311" s="26"/>
      <c r="HH311" s="26"/>
      <c r="HI311" s="26"/>
      <c r="HJ311" s="26"/>
      <c r="HK311" s="26"/>
      <c r="HL311" s="26"/>
      <c r="HM311" s="26"/>
      <c r="HN311" s="26"/>
      <c r="HO311" s="26"/>
      <c r="HP311" s="26"/>
      <c r="HQ311" s="26"/>
      <c r="HR311" s="26"/>
      <c r="HS311" s="26"/>
      <c r="HT311" s="26"/>
      <c r="HU311" s="26"/>
      <c r="HV311" s="26"/>
      <c r="HW311" s="26"/>
      <c r="HX311" s="26"/>
      <c r="HY311" s="26"/>
      <c r="HZ311" s="26"/>
      <c r="IA311" s="26"/>
      <c r="IB311" s="26"/>
      <c r="IC311" s="26"/>
      <c r="ID311" s="26"/>
      <c r="IE311" s="26"/>
      <c r="IF311" s="26"/>
      <c r="IG311" s="26"/>
      <c r="IH311" s="26"/>
      <c r="II311" s="26"/>
      <c r="IJ311" s="26"/>
      <c r="IK311" s="26"/>
      <c r="IL311" s="26"/>
      <c r="IM311" s="26"/>
      <c r="IN311" s="26"/>
      <c r="IO311" s="26"/>
      <c r="IP311" s="26"/>
      <c r="IQ311" s="26"/>
      <c r="IR311" s="26"/>
    </row>
    <row r="312" spans="1:252" ht="25.5">
      <c r="A312" s="23" t="s">
        <v>534</v>
      </c>
      <c r="B312" s="9" t="s">
        <v>356</v>
      </c>
      <c r="C312" s="9" t="s">
        <v>246</v>
      </c>
      <c r="D312" s="9" t="s">
        <v>247</v>
      </c>
      <c r="E312" s="63" t="s">
        <v>1061</v>
      </c>
      <c r="F312" s="63" t="s">
        <v>1061</v>
      </c>
      <c r="G312" s="64">
        <v>522222</v>
      </c>
      <c r="H312" s="64">
        <v>554026</v>
      </c>
      <c r="I312" s="65" t="s">
        <v>497</v>
      </c>
      <c r="J312" s="65"/>
      <c r="K312" s="65"/>
      <c r="L312" s="6"/>
      <c r="M312" s="9" t="s">
        <v>344</v>
      </c>
      <c r="N312" s="66"/>
      <c r="O312" s="40"/>
      <c r="P312" s="40"/>
      <c r="Q312" s="67"/>
      <c r="R312" s="67"/>
      <c r="S312" s="67"/>
      <c r="T312" s="9" t="s">
        <v>340</v>
      </c>
      <c r="U312" s="9"/>
      <c r="V312" s="68"/>
      <c r="W312" s="65"/>
      <c r="X312" s="65"/>
      <c r="Y312" s="65"/>
      <c r="Z312" s="68" t="s">
        <v>340</v>
      </c>
      <c r="AA312" s="69"/>
      <c r="AB312" s="69"/>
      <c r="AC312" s="9">
        <v>0</v>
      </c>
      <c r="AD312" s="69"/>
      <c r="AE312" s="79"/>
      <c r="AF312" s="79"/>
      <c r="AG312" s="79"/>
      <c r="AH312" s="79"/>
      <c r="AI312" s="20"/>
      <c r="AJ312" s="20"/>
      <c r="AK312" s="20"/>
      <c r="AL312" s="20"/>
      <c r="AM312" s="9" t="s">
        <v>340</v>
      </c>
      <c r="AN312" s="9">
        <v>0</v>
      </c>
      <c r="AO312" s="9" t="s">
        <v>340</v>
      </c>
      <c r="AP312" s="9">
        <v>0</v>
      </c>
      <c r="AQ312" s="9">
        <v>0</v>
      </c>
      <c r="AR312" s="80">
        <v>0</v>
      </c>
      <c r="AS312" s="80">
        <v>0</v>
      </c>
      <c r="AT312" s="80">
        <v>0</v>
      </c>
      <c r="AU312" s="80">
        <v>0</v>
      </c>
      <c r="AV312" s="80">
        <v>0</v>
      </c>
      <c r="AW312" s="80">
        <v>0</v>
      </c>
      <c r="AX312" s="80">
        <v>0</v>
      </c>
      <c r="AY312" s="70">
        <v>0</v>
      </c>
      <c r="AZ312" s="70">
        <v>0</v>
      </c>
      <c r="BA312" s="70">
        <v>0</v>
      </c>
      <c r="BB312" s="70">
        <v>0</v>
      </c>
      <c r="BC312" s="70">
        <v>0</v>
      </c>
      <c r="BD312" s="70">
        <v>0</v>
      </c>
      <c r="BE312" s="70">
        <v>0</v>
      </c>
      <c r="BF312" s="71"/>
      <c r="BG312" s="71"/>
      <c r="BH312" s="71"/>
      <c r="BI312" s="71"/>
      <c r="BJ312" s="71"/>
      <c r="BK312" s="71"/>
      <c r="BL312" s="9">
        <v>6</v>
      </c>
      <c r="BM312" s="9" t="s">
        <v>340</v>
      </c>
      <c r="BN312" s="3" t="s">
        <v>1320</v>
      </c>
      <c r="BO312" s="20" t="s">
        <v>1502</v>
      </c>
      <c r="BP312" s="9"/>
      <c r="BQ312" s="9">
        <v>6</v>
      </c>
      <c r="BR312" s="9">
        <v>6</v>
      </c>
      <c r="BS312" s="9">
        <v>0</v>
      </c>
      <c r="BT312" s="9">
        <v>0</v>
      </c>
      <c r="BU312" s="9">
        <v>1</v>
      </c>
      <c r="BV312" s="9">
        <v>0</v>
      </c>
      <c r="BW312" s="9">
        <v>0</v>
      </c>
      <c r="BX312" s="9">
        <v>6</v>
      </c>
      <c r="BY312" s="9">
        <v>4</v>
      </c>
      <c r="BZ312" s="9">
        <v>3</v>
      </c>
      <c r="CA312" s="9">
        <v>0</v>
      </c>
      <c r="CB312" s="9">
        <v>0</v>
      </c>
      <c r="CC312" s="9">
        <v>0</v>
      </c>
      <c r="CD312" s="9" t="s">
        <v>340</v>
      </c>
      <c r="CE312" s="9">
        <v>1</v>
      </c>
      <c r="CF312" s="9">
        <v>0</v>
      </c>
      <c r="CG312" s="9" t="s">
        <v>340</v>
      </c>
      <c r="CH312" s="9">
        <v>0</v>
      </c>
      <c r="CI312" s="9">
        <v>0</v>
      </c>
      <c r="CJ312" s="72">
        <v>2200</v>
      </c>
      <c r="CK312" s="72">
        <v>75</v>
      </c>
      <c r="CL312" s="79" t="s">
        <v>737</v>
      </c>
      <c r="CM312" s="22" t="s">
        <v>1774</v>
      </c>
      <c r="CN312" s="9"/>
      <c r="CO312" s="9"/>
      <c r="CP312" s="81"/>
      <c r="CQ312" s="74" t="s">
        <v>340</v>
      </c>
      <c r="CR312" s="25"/>
      <c r="CS312" s="25"/>
      <c r="CT312" s="71"/>
      <c r="CU312" s="9" t="s">
        <v>348</v>
      </c>
      <c r="CV312" s="9">
        <v>1</v>
      </c>
      <c r="CW312" s="9">
        <v>4</v>
      </c>
      <c r="CX312" s="72" t="s">
        <v>737</v>
      </c>
      <c r="CY312" s="26"/>
      <c r="CZ312" s="71"/>
      <c r="DA312" s="71"/>
      <c r="DB312" s="76"/>
      <c r="DC312" s="9"/>
      <c r="DD312" s="9"/>
      <c r="DE312" s="6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77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</row>
    <row r="313" spans="1:252" ht="12.75">
      <c r="A313" s="23" t="s">
        <v>396</v>
      </c>
      <c r="B313" s="9" t="s">
        <v>356</v>
      </c>
      <c r="C313" s="9" t="s">
        <v>1580</v>
      </c>
      <c r="D313" s="9" t="s">
        <v>1581</v>
      </c>
      <c r="E313" s="63" t="s">
        <v>882</v>
      </c>
      <c r="F313" s="63" t="s">
        <v>882</v>
      </c>
      <c r="G313" s="64">
        <v>583239</v>
      </c>
      <c r="H313" s="64">
        <v>583300</v>
      </c>
      <c r="I313" s="65" t="s">
        <v>384</v>
      </c>
      <c r="J313" s="65"/>
      <c r="K313" s="65"/>
      <c r="L313" s="60">
        <v>1998</v>
      </c>
      <c r="M313" s="9" t="s">
        <v>348</v>
      </c>
      <c r="N313" s="66"/>
      <c r="O313" s="40"/>
      <c r="P313" s="40">
        <v>4053</v>
      </c>
      <c r="Q313" s="67" t="s">
        <v>340</v>
      </c>
      <c r="R313" s="67"/>
      <c r="S313" s="67">
        <v>1</v>
      </c>
      <c r="T313" s="65" t="s">
        <v>340</v>
      </c>
      <c r="U313" s="65" t="s">
        <v>340</v>
      </c>
      <c r="V313" s="68" t="s">
        <v>340</v>
      </c>
      <c r="W313" s="65" t="s">
        <v>340</v>
      </c>
      <c r="X313" s="65" t="s">
        <v>340</v>
      </c>
      <c r="Y313" s="65" t="s">
        <v>340</v>
      </c>
      <c r="Z313" s="68"/>
      <c r="AA313" s="69">
        <v>1</v>
      </c>
      <c r="AB313" s="69">
        <v>44.57593688362919</v>
      </c>
      <c r="AC313" s="9">
        <v>4</v>
      </c>
      <c r="AD313" s="69">
        <v>25.97914905607213</v>
      </c>
      <c r="AE313" s="79"/>
      <c r="AF313" s="79" t="s">
        <v>340</v>
      </c>
      <c r="AG313" s="79" t="s">
        <v>340</v>
      </c>
      <c r="AH313" s="79" t="s">
        <v>340</v>
      </c>
      <c r="AI313" s="20" t="s">
        <v>1501</v>
      </c>
      <c r="AJ313" s="20"/>
      <c r="AK313" s="20"/>
      <c r="AL313" s="20"/>
      <c r="AM313" s="9" t="s">
        <v>340</v>
      </c>
      <c r="AN313" s="9" t="s">
        <v>340</v>
      </c>
      <c r="AO313" s="9" t="s">
        <v>340</v>
      </c>
      <c r="AP313" s="9" t="s">
        <v>340</v>
      </c>
      <c r="AQ313" s="9">
        <v>0</v>
      </c>
      <c r="AR313" s="80" t="s">
        <v>340</v>
      </c>
      <c r="AS313" s="80" t="s">
        <v>340</v>
      </c>
      <c r="AT313" s="80">
        <v>0</v>
      </c>
      <c r="AU313" s="80" t="s">
        <v>340</v>
      </c>
      <c r="AV313" s="80" t="s">
        <v>340</v>
      </c>
      <c r="AW313" s="80" t="s">
        <v>340</v>
      </c>
      <c r="AX313" s="80" t="s">
        <v>340</v>
      </c>
      <c r="AY313" s="70">
        <v>44.57593688362919</v>
      </c>
      <c r="AZ313" s="70">
        <v>29.44491406029868</v>
      </c>
      <c r="BA313" s="70">
        <v>0</v>
      </c>
      <c r="BB313" s="70">
        <v>4.649196956889265</v>
      </c>
      <c r="BC313" s="70">
        <v>9.608340377571146</v>
      </c>
      <c r="BD313" s="70">
        <v>6.537052690898845</v>
      </c>
      <c r="BE313" s="70">
        <v>5.184559030712877</v>
      </c>
      <c r="BF313" s="71" t="s">
        <v>340</v>
      </c>
      <c r="BG313" s="71" t="s">
        <v>340</v>
      </c>
      <c r="BH313" s="71" t="s">
        <v>340</v>
      </c>
      <c r="BI313" s="71" t="s">
        <v>340</v>
      </c>
      <c r="BJ313" s="71"/>
      <c r="BK313" s="71" t="s">
        <v>340</v>
      </c>
      <c r="BL313" s="9">
        <v>1</v>
      </c>
      <c r="BM313" s="9"/>
      <c r="BN313" s="3" t="s">
        <v>1336</v>
      </c>
      <c r="BO313" s="20" t="s">
        <v>1502</v>
      </c>
      <c r="BP313" s="9"/>
      <c r="BQ313" s="9">
        <v>1</v>
      </c>
      <c r="BR313" s="9">
        <v>1</v>
      </c>
      <c r="BS313" s="9">
        <v>0</v>
      </c>
      <c r="BT313" s="9">
        <v>0</v>
      </c>
      <c r="BU313" s="9">
        <v>1</v>
      </c>
      <c r="BV313" s="9">
        <v>0</v>
      </c>
      <c r="BW313" s="9">
        <v>0</v>
      </c>
      <c r="BX313" s="9">
        <v>2</v>
      </c>
      <c r="BY313" s="9">
        <v>9</v>
      </c>
      <c r="BZ313" s="9">
        <v>6</v>
      </c>
      <c r="CA313" s="9">
        <v>1</v>
      </c>
      <c r="CB313" s="9">
        <v>0</v>
      </c>
      <c r="CC313" s="9">
        <v>0</v>
      </c>
      <c r="CD313" s="9">
        <v>0</v>
      </c>
      <c r="CE313" s="9">
        <v>2</v>
      </c>
      <c r="CF313" s="9" t="s">
        <v>340</v>
      </c>
      <c r="CG313" s="9">
        <v>0</v>
      </c>
      <c r="CH313" s="9">
        <v>0</v>
      </c>
      <c r="CI313" s="9" t="s">
        <v>340</v>
      </c>
      <c r="CJ313" s="72">
        <v>10000</v>
      </c>
      <c r="CK313" s="72">
        <v>200</v>
      </c>
      <c r="CL313" s="79" t="s">
        <v>828</v>
      </c>
      <c r="CM313" s="22" t="s">
        <v>1509</v>
      </c>
      <c r="CN313" s="9"/>
      <c r="CO313" s="9"/>
      <c r="CP313" s="73" t="s">
        <v>340</v>
      </c>
      <c r="CQ313" s="74" t="s">
        <v>340</v>
      </c>
      <c r="CR313" s="25"/>
      <c r="CS313" s="25"/>
      <c r="CT313" s="71"/>
      <c r="CU313" s="9" t="s">
        <v>1545</v>
      </c>
      <c r="CV313" s="9"/>
      <c r="CW313" s="9">
        <v>3</v>
      </c>
      <c r="CX313" s="72" t="s">
        <v>828</v>
      </c>
      <c r="CY313" s="26" t="s">
        <v>1361</v>
      </c>
      <c r="CZ313" s="71"/>
      <c r="DA313" s="71"/>
      <c r="DB313" s="76">
        <v>10</v>
      </c>
      <c r="DC313" s="9" t="s">
        <v>340</v>
      </c>
      <c r="DD313" s="9" t="s">
        <v>340</v>
      </c>
      <c r="DE313" s="6">
        <v>1998</v>
      </c>
      <c r="DF313" s="5">
        <v>2466.5</v>
      </c>
      <c r="DG313" s="5">
        <v>2244</v>
      </c>
      <c r="DH313" s="5">
        <v>4710.5</v>
      </c>
      <c r="DI313" s="5" t="s">
        <v>340</v>
      </c>
      <c r="DJ313" s="5"/>
      <c r="DK313" s="5"/>
      <c r="DL313" s="5"/>
      <c r="DM313" s="5"/>
      <c r="DN313" s="5"/>
      <c r="DO313" s="5">
        <v>98.8</v>
      </c>
      <c r="DP313" s="5">
        <v>1102.7</v>
      </c>
      <c r="DQ313" s="5">
        <v>941.3</v>
      </c>
      <c r="DR313" s="5">
        <v>7.5</v>
      </c>
      <c r="DS313" s="5"/>
      <c r="DT313" s="5">
        <v>2150.3</v>
      </c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>
        <v>6860.8</v>
      </c>
      <c r="EH313" s="5"/>
      <c r="EI313" s="5"/>
      <c r="EJ313" s="5"/>
      <c r="EK313" s="5">
        <v>92.6</v>
      </c>
      <c r="EL313" s="5"/>
      <c r="EM313" s="5">
        <v>255.6</v>
      </c>
      <c r="EN313" s="5"/>
      <c r="EO313" s="5">
        <v>278.6</v>
      </c>
      <c r="EP313" s="5"/>
      <c r="EQ313" s="5"/>
      <c r="ER313" s="5"/>
      <c r="ES313" s="5">
        <v>626.8</v>
      </c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77">
        <v>7487.6</v>
      </c>
      <c r="FE313" s="26"/>
      <c r="FF313" s="26"/>
      <c r="FG313" s="26"/>
      <c r="FH313" s="26"/>
      <c r="FI313" s="26"/>
      <c r="FJ313" s="26"/>
      <c r="FK313" s="26"/>
      <c r="FL313" s="26"/>
      <c r="FM313" s="26"/>
      <c r="FN313" s="26"/>
      <c r="FO313" s="26"/>
      <c r="FP313" s="26"/>
      <c r="FQ313" s="26"/>
      <c r="FR313" s="26"/>
      <c r="FS313" s="26"/>
      <c r="FT313" s="26"/>
      <c r="FU313" s="26"/>
      <c r="FV313" s="26"/>
      <c r="FW313" s="26"/>
      <c r="FX313" s="26"/>
      <c r="FY313" s="26"/>
      <c r="FZ313" s="26"/>
      <c r="GA313" s="26"/>
      <c r="GB313" s="26"/>
      <c r="GC313" s="26"/>
      <c r="GD313" s="26"/>
      <c r="GE313" s="26"/>
      <c r="GF313" s="26"/>
      <c r="GG313" s="26"/>
      <c r="GH313" s="26"/>
      <c r="GI313" s="26"/>
      <c r="GJ313" s="26"/>
      <c r="GK313" s="26"/>
      <c r="GL313" s="26"/>
      <c r="GM313" s="26"/>
      <c r="GN313" s="26"/>
      <c r="GO313" s="26"/>
      <c r="GP313" s="26"/>
      <c r="GQ313" s="26"/>
      <c r="GR313" s="26"/>
      <c r="GS313" s="26"/>
      <c r="GT313" s="26"/>
      <c r="GU313" s="26"/>
      <c r="GV313" s="26"/>
      <c r="GW313" s="26"/>
      <c r="GX313" s="26"/>
      <c r="GY313" s="26"/>
      <c r="GZ313" s="26"/>
      <c r="HA313" s="26"/>
      <c r="HB313" s="26"/>
      <c r="HC313" s="26"/>
      <c r="HD313" s="26"/>
      <c r="HE313" s="26"/>
      <c r="HF313" s="26"/>
      <c r="HG313" s="26"/>
      <c r="HH313" s="26"/>
      <c r="HI313" s="26"/>
      <c r="HJ313" s="26"/>
      <c r="HK313" s="26"/>
      <c r="HL313" s="26"/>
      <c r="HM313" s="26"/>
      <c r="HN313" s="26"/>
      <c r="HO313" s="26"/>
      <c r="HP313" s="26"/>
      <c r="HQ313" s="26"/>
      <c r="HR313" s="26"/>
      <c r="HS313" s="26"/>
      <c r="HT313" s="26"/>
      <c r="HU313" s="26"/>
      <c r="HV313" s="26"/>
      <c r="HW313" s="26"/>
      <c r="HX313" s="26"/>
      <c r="HY313" s="26"/>
      <c r="HZ313" s="26"/>
      <c r="IA313" s="26"/>
      <c r="IB313" s="26"/>
      <c r="IC313" s="26"/>
      <c r="ID313" s="26"/>
      <c r="IE313" s="26"/>
      <c r="IF313" s="26"/>
      <c r="IG313" s="26"/>
      <c r="IH313" s="26"/>
      <c r="II313" s="26"/>
      <c r="IJ313" s="26"/>
      <c r="IK313" s="26"/>
      <c r="IL313" s="26"/>
      <c r="IM313" s="26"/>
      <c r="IN313" s="26"/>
      <c r="IO313" s="26"/>
      <c r="IP313" s="26"/>
      <c r="IQ313" s="26"/>
      <c r="IR313" s="26"/>
    </row>
    <row r="314" spans="1:252" ht="12.75">
      <c r="A314" s="23" t="s">
        <v>387</v>
      </c>
      <c r="B314" s="9" t="s">
        <v>356</v>
      </c>
      <c r="C314" s="9" t="s">
        <v>1655</v>
      </c>
      <c r="D314" s="9" t="s">
        <v>1656</v>
      </c>
      <c r="E314" s="63" t="s">
        <v>862</v>
      </c>
      <c r="F314" s="63" t="s">
        <v>862</v>
      </c>
      <c r="G314" s="64">
        <v>525519</v>
      </c>
      <c r="H314" s="64">
        <v>665152</v>
      </c>
      <c r="I314" s="65" t="s">
        <v>384</v>
      </c>
      <c r="J314" s="65"/>
      <c r="K314" s="65"/>
      <c r="L314" s="60"/>
      <c r="M314" s="9" t="s">
        <v>344</v>
      </c>
      <c r="N314" s="66"/>
      <c r="O314" s="40">
        <v>385</v>
      </c>
      <c r="P314" s="40">
        <v>7931</v>
      </c>
      <c r="Q314" s="67"/>
      <c r="R314" s="67"/>
      <c r="S314" s="67"/>
      <c r="T314" s="65" t="s">
        <v>340</v>
      </c>
      <c r="U314" s="65" t="s">
        <v>340</v>
      </c>
      <c r="V314" s="68"/>
      <c r="W314" s="65" t="s">
        <v>340</v>
      </c>
      <c r="X314" s="65" t="s">
        <v>340</v>
      </c>
      <c r="Y314" s="65" t="s">
        <v>340</v>
      </c>
      <c r="Z314" s="68"/>
      <c r="AA314" s="69">
        <v>1</v>
      </c>
      <c r="AB314" s="69">
        <v>46.41013608634444</v>
      </c>
      <c r="AC314" s="9">
        <v>4</v>
      </c>
      <c r="AD314" s="69">
        <v>18.129203816674487</v>
      </c>
      <c r="AE314" s="79"/>
      <c r="AF314" s="79" t="s">
        <v>340</v>
      </c>
      <c r="AG314" s="79" t="s">
        <v>340</v>
      </c>
      <c r="AH314" s="79" t="s">
        <v>340</v>
      </c>
      <c r="AI314" s="20"/>
      <c r="AJ314" s="20"/>
      <c r="AK314" s="20"/>
      <c r="AL314" s="20" t="s">
        <v>1501</v>
      </c>
      <c r="AM314" s="9" t="s">
        <v>340</v>
      </c>
      <c r="AN314" s="9" t="s">
        <v>340</v>
      </c>
      <c r="AO314" s="9" t="s">
        <v>340</v>
      </c>
      <c r="AP314" s="9">
        <v>0</v>
      </c>
      <c r="AQ314" s="9">
        <v>0</v>
      </c>
      <c r="AR314" s="80" t="s">
        <v>340</v>
      </c>
      <c r="AS314" s="80" t="s">
        <v>340</v>
      </c>
      <c r="AT314" s="80">
        <v>0</v>
      </c>
      <c r="AU314" s="80" t="s">
        <v>340</v>
      </c>
      <c r="AV314" s="80" t="s">
        <v>340</v>
      </c>
      <c r="AW314" s="80" t="s">
        <v>340</v>
      </c>
      <c r="AX314" s="80" t="s">
        <v>340</v>
      </c>
      <c r="AY314" s="70">
        <v>46.41013608634444</v>
      </c>
      <c r="AZ314" s="70">
        <v>35.46066009698107</v>
      </c>
      <c r="BA314" s="70">
        <v>0</v>
      </c>
      <c r="BB314" s="70">
        <v>3.3786954481464098</v>
      </c>
      <c r="BC314" s="70">
        <v>9.353980916627561</v>
      </c>
      <c r="BD314" s="70">
        <v>4.942906303769748</v>
      </c>
      <c r="BE314" s="70">
        <v>0.45362114813076804</v>
      </c>
      <c r="BF314" s="71" t="s">
        <v>340</v>
      </c>
      <c r="BG314" s="71" t="s">
        <v>340</v>
      </c>
      <c r="BH314" s="71" t="s">
        <v>340</v>
      </c>
      <c r="BI314" s="71" t="s">
        <v>340</v>
      </c>
      <c r="BJ314" s="71" t="s">
        <v>340</v>
      </c>
      <c r="BK314" s="71" t="s">
        <v>340</v>
      </c>
      <c r="BL314" s="9">
        <v>1</v>
      </c>
      <c r="BM314" s="9" t="s">
        <v>340</v>
      </c>
      <c r="BN314" s="3" t="s">
        <v>1280</v>
      </c>
      <c r="BO314" s="20" t="s">
        <v>1502</v>
      </c>
      <c r="BP314" s="9"/>
      <c r="BQ314" s="9">
        <v>1</v>
      </c>
      <c r="BR314" s="9">
        <v>1</v>
      </c>
      <c r="BS314" s="9">
        <v>0</v>
      </c>
      <c r="BT314" s="9">
        <v>0</v>
      </c>
      <c r="BU314" s="9">
        <v>1</v>
      </c>
      <c r="BV314" s="9">
        <v>0</v>
      </c>
      <c r="BW314" s="9">
        <v>0</v>
      </c>
      <c r="BX314" s="9">
        <v>0</v>
      </c>
      <c r="BY314" s="9">
        <v>6</v>
      </c>
      <c r="BZ314" s="9">
        <v>10</v>
      </c>
      <c r="CA314" s="9">
        <v>1</v>
      </c>
      <c r="CB314" s="9">
        <v>1</v>
      </c>
      <c r="CC314" s="9" t="s">
        <v>340</v>
      </c>
      <c r="CD314" s="9" t="s">
        <v>340</v>
      </c>
      <c r="CE314" s="9">
        <v>1</v>
      </c>
      <c r="CF314" s="9" t="s">
        <v>340</v>
      </c>
      <c r="CG314" s="9">
        <v>0</v>
      </c>
      <c r="CH314" s="9">
        <v>0</v>
      </c>
      <c r="CI314" s="9">
        <v>0</v>
      </c>
      <c r="CJ314" s="72">
        <v>6000</v>
      </c>
      <c r="CK314" s="72">
        <v>150</v>
      </c>
      <c r="CL314" s="79" t="s">
        <v>828</v>
      </c>
      <c r="CM314" s="22" t="s">
        <v>1500</v>
      </c>
      <c r="CN314" s="9"/>
      <c r="CO314" s="9"/>
      <c r="CP314" s="73" t="s">
        <v>340</v>
      </c>
      <c r="CQ314" s="74" t="s">
        <v>340</v>
      </c>
      <c r="CR314" s="25"/>
      <c r="CS314" s="25"/>
      <c r="CT314" s="71"/>
      <c r="CU314" s="9" t="s">
        <v>348</v>
      </c>
      <c r="CV314" s="9">
        <v>1</v>
      </c>
      <c r="CW314" s="9">
        <v>2</v>
      </c>
      <c r="CX314" s="72" t="s">
        <v>828</v>
      </c>
      <c r="CY314" s="26" t="s">
        <v>1427</v>
      </c>
      <c r="CZ314" s="71"/>
      <c r="DA314" s="71"/>
      <c r="DB314" s="76"/>
      <c r="DC314" s="9"/>
      <c r="DD314" s="9" t="s">
        <v>340</v>
      </c>
      <c r="DE314" s="6"/>
      <c r="DF314" s="5"/>
      <c r="DG314" s="5"/>
      <c r="DH314" s="5"/>
      <c r="DI314" s="5" t="s">
        <v>340</v>
      </c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77"/>
      <c r="FE314" s="26"/>
      <c r="FF314" s="26"/>
      <c r="FG314" s="26"/>
      <c r="FH314" s="26"/>
      <c r="FI314" s="26"/>
      <c r="FJ314" s="26"/>
      <c r="FK314" s="26"/>
      <c r="FL314" s="26"/>
      <c r="FM314" s="26"/>
      <c r="FN314" s="26"/>
      <c r="FO314" s="26"/>
      <c r="FP314" s="26"/>
      <c r="FQ314" s="26"/>
      <c r="FR314" s="26"/>
      <c r="FS314" s="26"/>
      <c r="FT314" s="26"/>
      <c r="FU314" s="26"/>
      <c r="FV314" s="26"/>
      <c r="FW314" s="26"/>
      <c r="FX314" s="26"/>
      <c r="FY314" s="26"/>
      <c r="FZ314" s="26"/>
      <c r="GA314" s="26"/>
      <c r="GB314" s="26"/>
      <c r="GC314" s="26"/>
      <c r="GD314" s="26"/>
      <c r="GE314" s="26"/>
      <c r="GF314" s="26"/>
      <c r="GG314" s="26"/>
      <c r="GH314" s="26"/>
      <c r="GI314" s="26"/>
      <c r="GJ314" s="26"/>
      <c r="GK314" s="26"/>
      <c r="GL314" s="26"/>
      <c r="GM314" s="26"/>
      <c r="GN314" s="26"/>
      <c r="GO314" s="26"/>
      <c r="GP314" s="26"/>
      <c r="GQ314" s="26"/>
      <c r="GR314" s="26"/>
      <c r="GS314" s="26"/>
      <c r="GT314" s="26"/>
      <c r="GU314" s="26"/>
      <c r="GV314" s="26"/>
      <c r="GW314" s="26"/>
      <c r="GX314" s="26"/>
      <c r="GY314" s="26"/>
      <c r="GZ314" s="26"/>
      <c r="HA314" s="26"/>
      <c r="HB314" s="26"/>
      <c r="HC314" s="26"/>
      <c r="HD314" s="26"/>
      <c r="HE314" s="26"/>
      <c r="HF314" s="26"/>
      <c r="HG314" s="26"/>
      <c r="HH314" s="26"/>
      <c r="HI314" s="26"/>
      <c r="HJ314" s="26"/>
      <c r="HK314" s="26"/>
      <c r="HL314" s="26"/>
      <c r="HM314" s="26"/>
      <c r="HN314" s="26"/>
      <c r="HO314" s="26"/>
      <c r="HP314" s="26"/>
      <c r="HQ314" s="26"/>
      <c r="HR314" s="26"/>
      <c r="HS314" s="26"/>
      <c r="HT314" s="26"/>
      <c r="HU314" s="26"/>
      <c r="HV314" s="26"/>
      <c r="HW314" s="26"/>
      <c r="HX314" s="26"/>
      <c r="HY314" s="26"/>
      <c r="HZ314" s="26"/>
      <c r="IA314" s="26"/>
      <c r="IB314" s="26"/>
      <c r="IC314" s="26"/>
      <c r="ID314" s="26"/>
      <c r="IE314" s="26"/>
      <c r="IF314" s="26"/>
      <c r="IG314" s="26"/>
      <c r="IH314" s="26"/>
      <c r="II314" s="26"/>
      <c r="IJ314" s="26"/>
      <c r="IK314" s="26"/>
      <c r="IL314" s="26"/>
      <c r="IM314" s="26"/>
      <c r="IN314" s="26"/>
      <c r="IO314" s="26"/>
      <c r="IP314" s="26"/>
      <c r="IQ314" s="26"/>
      <c r="IR314" s="26"/>
    </row>
    <row r="315" spans="1:252" ht="25.5">
      <c r="A315" s="23" t="s">
        <v>502</v>
      </c>
      <c r="B315" s="9" t="s">
        <v>356</v>
      </c>
      <c r="C315" s="9" t="s">
        <v>191</v>
      </c>
      <c r="D315" s="9" t="s">
        <v>192</v>
      </c>
      <c r="E315" s="63" t="s">
        <v>1061</v>
      </c>
      <c r="F315" s="63" t="s">
        <v>1061</v>
      </c>
      <c r="G315" s="64">
        <v>523401</v>
      </c>
      <c r="H315" s="64">
        <v>555705</v>
      </c>
      <c r="I315" s="65" t="s">
        <v>497</v>
      </c>
      <c r="J315" s="65"/>
      <c r="K315" s="65"/>
      <c r="L315" s="6"/>
      <c r="M315" s="9" t="s">
        <v>344</v>
      </c>
      <c r="N315" s="66"/>
      <c r="O315" s="40"/>
      <c r="P315" s="40">
        <f>322+358</f>
        <v>680</v>
      </c>
      <c r="Q315" s="67"/>
      <c r="R315" s="67"/>
      <c r="S315" s="67"/>
      <c r="T315" s="9" t="s">
        <v>340</v>
      </c>
      <c r="U315" s="9"/>
      <c r="V315" s="68"/>
      <c r="W315" s="65"/>
      <c r="X315" s="65"/>
      <c r="Y315" s="65"/>
      <c r="Z315" s="68" t="s">
        <v>340</v>
      </c>
      <c r="AA315" s="69">
        <v>1</v>
      </c>
      <c r="AB315" s="69">
        <v>68.99441340782123</v>
      </c>
      <c r="AC315" s="9">
        <v>1</v>
      </c>
      <c r="AD315" s="69">
        <v>10.05586592178771</v>
      </c>
      <c r="AE315" s="25"/>
      <c r="AF315" s="25"/>
      <c r="AG315" s="25"/>
      <c r="AH315" s="25"/>
      <c r="AI315" s="20"/>
      <c r="AJ315" s="20"/>
      <c r="AK315" s="20"/>
      <c r="AL315" s="20"/>
      <c r="AM315" s="9" t="s">
        <v>340</v>
      </c>
      <c r="AN315" s="9">
        <v>0</v>
      </c>
      <c r="AO315" s="9" t="s">
        <v>340</v>
      </c>
      <c r="AP315" s="9">
        <v>0</v>
      </c>
      <c r="AQ315" s="9">
        <v>0</v>
      </c>
      <c r="AR315" s="9" t="s">
        <v>340</v>
      </c>
      <c r="AS315" s="9" t="s">
        <v>340</v>
      </c>
      <c r="AT315" s="9">
        <v>0</v>
      </c>
      <c r="AU315" s="9" t="s">
        <v>340</v>
      </c>
      <c r="AV315" s="9" t="s">
        <v>340</v>
      </c>
      <c r="AW315" s="9" t="s">
        <v>340</v>
      </c>
      <c r="AX315" s="9">
        <v>0</v>
      </c>
      <c r="AY315" s="78">
        <v>68.99441340782123</v>
      </c>
      <c r="AZ315" s="78">
        <v>20.949720670391063</v>
      </c>
      <c r="BA315" s="78">
        <v>0</v>
      </c>
      <c r="BB315" s="78">
        <v>3.072625698324022</v>
      </c>
      <c r="BC315" s="78">
        <v>6.70391061452514</v>
      </c>
      <c r="BD315" s="78">
        <v>0.27932960893854747</v>
      </c>
      <c r="BE315" s="78">
        <v>0</v>
      </c>
      <c r="BF315" s="71" t="s">
        <v>340</v>
      </c>
      <c r="BG315" s="71" t="s">
        <v>340</v>
      </c>
      <c r="BH315" s="71" t="s">
        <v>340</v>
      </c>
      <c r="BI315" s="71"/>
      <c r="BJ315" s="71"/>
      <c r="BK315" s="71" t="s">
        <v>340</v>
      </c>
      <c r="BL315" s="9">
        <v>7</v>
      </c>
      <c r="BM315" s="9" t="s">
        <v>340</v>
      </c>
      <c r="BO315" s="20"/>
      <c r="BP315" s="9"/>
      <c r="BQ315" s="9">
        <v>7</v>
      </c>
      <c r="BR315" s="9">
        <v>7</v>
      </c>
      <c r="BS315" s="9">
        <v>0</v>
      </c>
      <c r="BT315" s="9">
        <v>0</v>
      </c>
      <c r="BU315" s="9">
        <v>1</v>
      </c>
      <c r="BV315" s="9">
        <v>0</v>
      </c>
      <c r="BW315" s="9">
        <v>0</v>
      </c>
      <c r="BX315" s="9">
        <v>5</v>
      </c>
      <c r="BY315" s="9">
        <v>5</v>
      </c>
      <c r="BZ315" s="9">
        <v>2</v>
      </c>
      <c r="CA315" s="9">
        <v>0</v>
      </c>
      <c r="CB315" s="9">
        <v>0</v>
      </c>
      <c r="CC315" s="9">
        <v>0</v>
      </c>
      <c r="CD315" s="9" t="s">
        <v>340</v>
      </c>
      <c r="CE315" s="9">
        <v>1</v>
      </c>
      <c r="CF315" s="9">
        <v>0</v>
      </c>
      <c r="CG315" s="9" t="s">
        <v>340</v>
      </c>
      <c r="CH315" s="9">
        <v>0</v>
      </c>
      <c r="CI315" s="9">
        <v>0</v>
      </c>
      <c r="CJ315" s="72">
        <v>2200</v>
      </c>
      <c r="CK315" s="72">
        <v>75</v>
      </c>
      <c r="CL315" s="79" t="s">
        <v>737</v>
      </c>
      <c r="CM315" s="22" t="s">
        <v>1774</v>
      </c>
      <c r="CN315" s="9"/>
      <c r="CO315" s="9"/>
      <c r="CP315" s="73"/>
      <c r="CQ315" s="74" t="s">
        <v>340</v>
      </c>
      <c r="CR315" s="25"/>
      <c r="CS315" s="25"/>
      <c r="CT315" s="71"/>
      <c r="CU315" s="9" t="s">
        <v>348</v>
      </c>
      <c r="CV315" s="9">
        <v>1</v>
      </c>
      <c r="CW315" s="9">
        <v>4</v>
      </c>
      <c r="CX315" s="75" t="s">
        <v>737</v>
      </c>
      <c r="CY315" s="26" t="s">
        <v>1368</v>
      </c>
      <c r="CZ315" s="71"/>
      <c r="DA315" s="71"/>
      <c r="DB315" s="76"/>
      <c r="DC315" s="9"/>
      <c r="DD315" s="9"/>
      <c r="DE315" s="6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77"/>
      <c r="FE315" s="26"/>
      <c r="FF315" s="26"/>
      <c r="FG315" s="26"/>
      <c r="FH315" s="26"/>
      <c r="FI315" s="26"/>
      <c r="FJ315" s="26"/>
      <c r="FK315" s="26"/>
      <c r="FL315" s="26"/>
      <c r="FM315" s="26"/>
      <c r="FN315" s="26"/>
      <c r="FO315" s="26"/>
      <c r="FP315" s="26"/>
      <c r="FQ315" s="26"/>
      <c r="FR315" s="26"/>
      <c r="FS315" s="26"/>
      <c r="FT315" s="26"/>
      <c r="FU315" s="26"/>
      <c r="FV315" s="26"/>
      <c r="FW315" s="26"/>
      <c r="FX315" s="26"/>
      <c r="FY315" s="26"/>
      <c r="FZ315" s="26"/>
      <c r="GA315" s="26"/>
      <c r="GB315" s="26"/>
      <c r="GC315" s="26"/>
      <c r="GD315" s="26"/>
      <c r="GE315" s="26"/>
      <c r="GF315" s="26"/>
      <c r="GG315" s="26"/>
      <c r="GH315" s="26"/>
      <c r="GI315" s="26"/>
      <c r="GJ315" s="26"/>
      <c r="GK315" s="26"/>
      <c r="GL315" s="26"/>
      <c r="GM315" s="26"/>
      <c r="GN315" s="26"/>
      <c r="GO315" s="26"/>
      <c r="GP315" s="26"/>
      <c r="GQ315" s="26"/>
      <c r="GR315" s="26"/>
      <c r="GS315" s="26"/>
      <c r="GT315" s="26"/>
      <c r="GU315" s="26"/>
      <c r="GV315" s="26"/>
      <c r="GW315" s="26"/>
      <c r="GX315" s="26"/>
      <c r="GY315" s="26"/>
      <c r="GZ315" s="26"/>
      <c r="HA315" s="26"/>
      <c r="HB315" s="26"/>
      <c r="HC315" s="26"/>
      <c r="HD315" s="26"/>
      <c r="HE315" s="26"/>
      <c r="HF315" s="26"/>
      <c r="HG315" s="26"/>
      <c r="HH315" s="26"/>
      <c r="HI315" s="26"/>
      <c r="HJ315" s="26"/>
      <c r="HK315" s="26"/>
      <c r="HL315" s="26"/>
      <c r="HM315" s="26"/>
      <c r="HN315" s="26"/>
      <c r="HO315" s="26"/>
      <c r="HP315" s="26"/>
      <c r="HQ315" s="26"/>
      <c r="HR315" s="26"/>
      <c r="HS315" s="26"/>
      <c r="HT315" s="26"/>
      <c r="HU315" s="26"/>
      <c r="HV315" s="26"/>
      <c r="HW315" s="26"/>
      <c r="HX315" s="26"/>
      <c r="HY315" s="26"/>
      <c r="HZ315" s="26"/>
      <c r="IA315" s="26"/>
      <c r="IB315" s="26"/>
      <c r="IC315" s="26"/>
      <c r="ID315" s="26"/>
      <c r="IE315" s="26"/>
      <c r="IF315" s="26"/>
      <c r="IG315" s="26"/>
      <c r="IH315" s="26"/>
      <c r="II315" s="26"/>
      <c r="IJ315" s="26"/>
      <c r="IK315" s="26"/>
      <c r="IL315" s="26"/>
      <c r="IM315" s="26"/>
      <c r="IN315" s="26"/>
      <c r="IO315" s="26"/>
      <c r="IP315" s="26"/>
      <c r="IQ315" s="26"/>
      <c r="IR315" s="26"/>
    </row>
    <row r="316" spans="1:252" ht="25.5" customHeight="1">
      <c r="A316" s="111" t="s">
        <v>501</v>
      </c>
      <c r="B316" s="112" t="s">
        <v>356</v>
      </c>
      <c r="C316" s="112" t="s">
        <v>1772</v>
      </c>
      <c r="D316" s="112" t="s">
        <v>255</v>
      </c>
      <c r="E316" s="113" t="s">
        <v>1061</v>
      </c>
      <c r="F316" s="113" t="s">
        <v>1061</v>
      </c>
      <c r="G316" s="114">
        <v>470813</v>
      </c>
      <c r="H316" s="114">
        <v>551945</v>
      </c>
      <c r="I316" s="115" t="s">
        <v>497</v>
      </c>
      <c r="J316" s="115"/>
      <c r="K316" s="115"/>
      <c r="L316" s="116"/>
      <c r="M316" s="112" t="s">
        <v>348</v>
      </c>
      <c r="N316" s="117"/>
      <c r="O316" s="118"/>
      <c r="P316" s="118"/>
      <c r="Q316" s="119"/>
      <c r="R316" s="119"/>
      <c r="S316" s="119"/>
      <c r="T316" s="115"/>
      <c r="U316" s="115"/>
      <c r="V316" s="120"/>
      <c r="W316" s="115"/>
      <c r="X316" s="115"/>
      <c r="Y316" s="115"/>
      <c r="Z316" s="120" t="s">
        <v>340</v>
      </c>
      <c r="AA316" s="121"/>
      <c r="AB316" s="121"/>
      <c r="AC316" s="112">
        <v>0</v>
      </c>
      <c r="AD316" s="121"/>
      <c r="AE316" s="122"/>
      <c r="AF316" s="122"/>
      <c r="AG316" s="122"/>
      <c r="AH316" s="122"/>
      <c r="AI316" s="123"/>
      <c r="AJ316" s="123"/>
      <c r="AK316" s="123"/>
      <c r="AL316" s="123"/>
      <c r="AM316" s="112">
        <v>0</v>
      </c>
      <c r="AN316" s="112">
        <v>0</v>
      </c>
      <c r="AO316" s="112">
        <v>0</v>
      </c>
      <c r="AP316" s="112">
        <v>0</v>
      </c>
      <c r="AQ316" s="112">
        <v>0</v>
      </c>
      <c r="AR316" s="124">
        <v>0</v>
      </c>
      <c r="AS316" s="124">
        <v>0</v>
      </c>
      <c r="AT316" s="124">
        <v>0</v>
      </c>
      <c r="AU316" s="124">
        <v>0</v>
      </c>
      <c r="AV316" s="124">
        <v>0</v>
      </c>
      <c r="AW316" s="124">
        <v>0</v>
      </c>
      <c r="AX316" s="124">
        <v>0</v>
      </c>
      <c r="AY316" s="125">
        <v>0</v>
      </c>
      <c r="AZ316" s="125">
        <v>0</v>
      </c>
      <c r="BA316" s="125">
        <v>0</v>
      </c>
      <c r="BB316" s="125">
        <v>0</v>
      </c>
      <c r="BC316" s="125">
        <v>0</v>
      </c>
      <c r="BD316" s="125">
        <v>0</v>
      </c>
      <c r="BE316" s="125">
        <v>0</v>
      </c>
      <c r="BF316" s="126"/>
      <c r="BG316" s="126"/>
      <c r="BH316" s="126"/>
      <c r="BI316" s="126"/>
      <c r="BJ316" s="126"/>
      <c r="BK316" s="126"/>
      <c r="BL316" s="112"/>
      <c r="BM316" s="112" t="s">
        <v>340</v>
      </c>
      <c r="BN316" s="127" t="s">
        <v>1155</v>
      </c>
      <c r="BO316" s="123" t="s">
        <v>1501</v>
      </c>
      <c r="BP316" s="112"/>
      <c r="BQ316" s="112">
        <v>0</v>
      </c>
      <c r="BR316" s="112">
        <v>0</v>
      </c>
      <c r="BS316" s="112">
        <v>0</v>
      </c>
      <c r="BT316" s="112">
        <v>0</v>
      </c>
      <c r="BU316" s="112">
        <v>0</v>
      </c>
      <c r="BV316" s="112">
        <v>0</v>
      </c>
      <c r="BW316" s="112">
        <v>0</v>
      </c>
      <c r="BX316" s="112">
        <v>0</v>
      </c>
      <c r="BY316" s="112">
        <v>0</v>
      </c>
      <c r="BZ316" s="112">
        <v>0</v>
      </c>
      <c r="CA316" s="112">
        <v>0</v>
      </c>
      <c r="CB316" s="112">
        <v>0</v>
      </c>
      <c r="CC316" s="112" t="s">
        <v>340</v>
      </c>
      <c r="CD316" s="112" t="s">
        <v>340</v>
      </c>
      <c r="CE316" s="112">
        <v>1</v>
      </c>
      <c r="CF316" s="112" t="s">
        <v>340</v>
      </c>
      <c r="CG316" s="112">
        <v>0</v>
      </c>
      <c r="CH316" s="112">
        <v>0</v>
      </c>
      <c r="CI316" s="112">
        <v>0</v>
      </c>
      <c r="CJ316" s="128">
        <v>3000</v>
      </c>
      <c r="CK316" s="128">
        <v>75</v>
      </c>
      <c r="CL316" s="129">
        <v>0</v>
      </c>
      <c r="CM316" s="130" t="s">
        <v>1774</v>
      </c>
      <c r="CN316" s="112"/>
      <c r="CO316" s="112"/>
      <c r="CP316" s="131"/>
      <c r="CQ316" s="132" t="s">
        <v>340</v>
      </c>
      <c r="CR316" s="133"/>
      <c r="CS316" s="133"/>
      <c r="CT316" s="126"/>
      <c r="CU316" s="112" t="s">
        <v>348</v>
      </c>
      <c r="CV316" s="112"/>
      <c r="CW316" s="112">
        <v>4</v>
      </c>
      <c r="CX316" s="128"/>
      <c r="CY316" s="134"/>
      <c r="CZ316" s="126"/>
      <c r="DA316" s="126"/>
      <c r="DB316" s="135"/>
      <c r="DC316" s="112"/>
      <c r="DD316" s="112"/>
      <c r="DE316" s="136"/>
      <c r="DF316" s="137"/>
      <c r="DG316" s="137"/>
      <c r="DH316" s="137"/>
      <c r="DI316" s="137"/>
      <c r="DJ316" s="137"/>
      <c r="DK316" s="137"/>
      <c r="DL316" s="137"/>
      <c r="DM316" s="137"/>
      <c r="DN316" s="137"/>
      <c r="DO316" s="137"/>
      <c r="DP316" s="137"/>
      <c r="DQ316" s="137"/>
      <c r="DR316" s="137"/>
      <c r="DS316" s="137"/>
      <c r="DT316" s="137"/>
      <c r="DU316" s="137"/>
      <c r="DV316" s="137"/>
      <c r="DW316" s="137"/>
      <c r="DX316" s="137"/>
      <c r="DY316" s="137"/>
      <c r="DZ316" s="137"/>
      <c r="EA316" s="137"/>
      <c r="EB316" s="137"/>
      <c r="EC316" s="137"/>
      <c r="ED316" s="137"/>
      <c r="EE316" s="137"/>
      <c r="EF316" s="137"/>
      <c r="EG316" s="137"/>
      <c r="EH316" s="137"/>
      <c r="EI316" s="137"/>
      <c r="EJ316" s="137"/>
      <c r="EK316" s="137"/>
      <c r="EL316" s="137"/>
      <c r="EM316" s="137"/>
      <c r="EN316" s="137"/>
      <c r="EO316" s="137"/>
      <c r="EP316" s="137"/>
      <c r="EQ316" s="137"/>
      <c r="ER316" s="137"/>
      <c r="ES316" s="137"/>
      <c r="ET316" s="137"/>
      <c r="EU316" s="137"/>
      <c r="EV316" s="137"/>
      <c r="EW316" s="137"/>
      <c r="EX316" s="137"/>
      <c r="EY316" s="137"/>
      <c r="EZ316" s="137"/>
      <c r="FA316" s="137"/>
      <c r="FB316" s="137"/>
      <c r="FC316" s="137"/>
      <c r="FD316" s="138"/>
      <c r="FE316" s="26"/>
      <c r="FF316" s="26"/>
      <c r="FG316" s="26"/>
      <c r="FH316" s="26"/>
      <c r="FI316" s="26"/>
      <c r="FJ316" s="26"/>
      <c r="FK316" s="26"/>
      <c r="FL316" s="26"/>
      <c r="FM316" s="26"/>
      <c r="FN316" s="26"/>
      <c r="FO316" s="26"/>
      <c r="FP316" s="26"/>
      <c r="FQ316" s="26"/>
      <c r="FR316" s="26"/>
      <c r="FS316" s="26"/>
      <c r="FT316" s="26"/>
      <c r="FU316" s="26"/>
      <c r="FV316" s="26"/>
      <c r="FW316" s="26"/>
      <c r="FX316" s="26"/>
      <c r="FY316" s="26"/>
      <c r="FZ316" s="26"/>
      <c r="GA316" s="26"/>
      <c r="GB316" s="26"/>
      <c r="GC316" s="26"/>
      <c r="GD316" s="26"/>
      <c r="GE316" s="26"/>
      <c r="GF316" s="26"/>
      <c r="GG316" s="26"/>
      <c r="GH316" s="26"/>
      <c r="GI316" s="26"/>
      <c r="GJ316" s="26"/>
      <c r="GK316" s="26"/>
      <c r="GL316" s="26"/>
      <c r="GM316" s="26"/>
      <c r="GN316" s="26"/>
      <c r="GO316" s="26"/>
      <c r="GP316" s="26"/>
      <c r="GQ316" s="26"/>
      <c r="GR316" s="26"/>
      <c r="GS316" s="26"/>
      <c r="GT316" s="26"/>
      <c r="GU316" s="26"/>
      <c r="GV316" s="26"/>
      <c r="GW316" s="26"/>
      <c r="GX316" s="26"/>
      <c r="GY316" s="26"/>
      <c r="GZ316" s="26"/>
      <c r="HA316" s="26"/>
      <c r="HB316" s="26"/>
      <c r="HC316" s="26"/>
      <c r="HD316" s="26"/>
      <c r="HE316" s="26"/>
      <c r="HF316" s="26"/>
      <c r="HG316" s="26"/>
      <c r="HH316" s="26"/>
      <c r="HI316" s="26"/>
      <c r="HJ316" s="26"/>
      <c r="HK316" s="26"/>
      <c r="HL316" s="26"/>
      <c r="HM316" s="26"/>
      <c r="HN316" s="26"/>
      <c r="HO316" s="26"/>
      <c r="HP316" s="26"/>
      <c r="HQ316" s="26"/>
      <c r="HR316" s="26"/>
      <c r="HS316" s="26"/>
      <c r="HT316" s="26"/>
      <c r="HU316" s="26"/>
      <c r="HV316" s="26"/>
      <c r="HW316" s="26"/>
      <c r="HX316" s="26"/>
      <c r="HY316" s="26"/>
      <c r="HZ316" s="26"/>
      <c r="IA316" s="26"/>
      <c r="IB316" s="26"/>
      <c r="IC316" s="26"/>
      <c r="ID316" s="26"/>
      <c r="IE316" s="26"/>
      <c r="IF316" s="26"/>
      <c r="IG316" s="26"/>
      <c r="IH316" s="26"/>
      <c r="II316" s="26"/>
      <c r="IJ316" s="26"/>
      <c r="IK316" s="26"/>
      <c r="IL316" s="26"/>
      <c r="IM316" s="26"/>
      <c r="IN316" s="26"/>
      <c r="IO316" s="26"/>
      <c r="IP316" s="26"/>
      <c r="IQ316" s="26"/>
      <c r="IR316" s="26"/>
    </row>
    <row r="317" spans="1:252" ht="20.25" customHeight="1">
      <c r="A317" s="23" t="s">
        <v>704</v>
      </c>
      <c r="B317" s="9" t="s">
        <v>457</v>
      </c>
      <c r="C317" s="9" t="s">
        <v>1889</v>
      </c>
      <c r="D317" s="9" t="s">
        <v>1890</v>
      </c>
      <c r="E317" s="63" t="s">
        <v>1033</v>
      </c>
      <c r="F317" s="63" t="s">
        <v>1033</v>
      </c>
      <c r="G317" s="64">
        <v>610539</v>
      </c>
      <c r="H317" s="64">
        <v>940415</v>
      </c>
      <c r="I317" s="65" t="s">
        <v>497</v>
      </c>
      <c r="J317" s="65"/>
      <c r="K317" s="65"/>
      <c r="L317" s="60"/>
      <c r="M317" s="9" t="s">
        <v>344</v>
      </c>
      <c r="N317" s="82"/>
      <c r="O317" s="40"/>
      <c r="P317" s="40">
        <v>2334</v>
      </c>
      <c r="Q317" s="67"/>
      <c r="R317" s="67"/>
      <c r="S317" s="67"/>
      <c r="T317" s="9" t="s">
        <v>340</v>
      </c>
      <c r="U317" s="9"/>
      <c r="V317" s="68"/>
      <c r="W317" s="65" t="s">
        <v>340</v>
      </c>
      <c r="X317" s="65" t="s">
        <v>340</v>
      </c>
      <c r="Y317" s="65" t="s">
        <v>340</v>
      </c>
      <c r="Z317" s="68"/>
      <c r="AA317" s="69">
        <v>1</v>
      </c>
      <c r="AB317" s="69">
        <v>95.72176054170514</v>
      </c>
      <c r="AC317" s="9">
        <v>1</v>
      </c>
      <c r="AD317" s="69">
        <v>1.6928285626346569</v>
      </c>
      <c r="AE317" s="25"/>
      <c r="AF317" s="25"/>
      <c r="AG317" s="25"/>
      <c r="AH317" s="25"/>
      <c r="AI317" s="20"/>
      <c r="AJ317" s="20"/>
      <c r="AK317" s="20"/>
      <c r="AL317" s="20" t="s">
        <v>1501</v>
      </c>
      <c r="AM317" s="9" t="s">
        <v>340</v>
      </c>
      <c r="AN317" s="9">
        <v>0</v>
      </c>
      <c r="AO317" s="9" t="s">
        <v>340</v>
      </c>
      <c r="AP317" s="9">
        <v>0</v>
      </c>
      <c r="AQ317" s="9">
        <v>0</v>
      </c>
      <c r="AR317" s="80" t="s">
        <v>340</v>
      </c>
      <c r="AS317" s="80" t="s">
        <v>340</v>
      </c>
      <c r="AT317" s="80">
        <v>0</v>
      </c>
      <c r="AU317" s="80" t="s">
        <v>340</v>
      </c>
      <c r="AV317" s="80" t="s">
        <v>340</v>
      </c>
      <c r="AW317" s="80" t="s">
        <v>340</v>
      </c>
      <c r="AX317" s="80">
        <v>0</v>
      </c>
      <c r="AY317" s="70">
        <v>95.72176054170514</v>
      </c>
      <c r="AZ317" s="70">
        <v>2.585410895660203</v>
      </c>
      <c r="BA317" s="70">
        <v>0</v>
      </c>
      <c r="BB317" s="70">
        <v>0.43090181594336713</v>
      </c>
      <c r="BC317" s="70">
        <v>0.3077870113881194</v>
      </c>
      <c r="BD317" s="70">
        <v>0.9541397353031703</v>
      </c>
      <c r="BE317" s="70">
        <v>0</v>
      </c>
      <c r="BF317" s="71" t="s">
        <v>340</v>
      </c>
      <c r="BG317" s="71" t="s">
        <v>340</v>
      </c>
      <c r="BH317" s="71" t="s">
        <v>340</v>
      </c>
      <c r="BI317" s="71" t="s">
        <v>340</v>
      </c>
      <c r="BJ317" s="71" t="s">
        <v>340</v>
      </c>
      <c r="BK317" s="71" t="s">
        <v>340</v>
      </c>
      <c r="BL317" s="9"/>
      <c r="BM317" s="9"/>
      <c r="BN317" s="3" t="s">
        <v>1154</v>
      </c>
      <c r="BO317" s="20" t="s">
        <v>1501</v>
      </c>
      <c r="BP317" s="9"/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9"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1</v>
      </c>
      <c r="CF317" s="9">
        <v>0</v>
      </c>
      <c r="CG317" s="9" t="s">
        <v>340</v>
      </c>
      <c r="CH317" s="9">
        <v>0</v>
      </c>
      <c r="CI317" s="9">
        <v>0</v>
      </c>
      <c r="CJ317" s="72">
        <v>4000</v>
      </c>
      <c r="CK317" s="72">
        <v>100</v>
      </c>
      <c r="CL317" s="79">
        <v>0</v>
      </c>
      <c r="CM317" s="22" t="s">
        <v>1579</v>
      </c>
      <c r="CN317" s="9"/>
      <c r="CO317" s="9"/>
      <c r="CP317" s="73" t="s">
        <v>340</v>
      </c>
      <c r="CQ317" s="74" t="s">
        <v>340</v>
      </c>
      <c r="CR317" s="25"/>
      <c r="CS317" s="25"/>
      <c r="CT317" s="71"/>
      <c r="CU317" s="9" t="s">
        <v>348</v>
      </c>
      <c r="CV317" s="9">
        <v>1</v>
      </c>
      <c r="CW317" s="9">
        <v>4</v>
      </c>
      <c r="CX317" s="75"/>
      <c r="CY317" s="26" t="s">
        <v>793</v>
      </c>
      <c r="CZ317" s="71"/>
      <c r="DA317" s="71"/>
      <c r="DB317" s="76"/>
      <c r="DC317" s="9"/>
      <c r="DD317" s="9" t="s">
        <v>340</v>
      </c>
      <c r="DE317" s="6"/>
      <c r="DF317" s="5"/>
      <c r="DG317" s="5"/>
      <c r="DH317" s="5"/>
      <c r="DI317" s="5" t="s">
        <v>340</v>
      </c>
      <c r="DJ317" s="5"/>
      <c r="DK317" s="5"/>
      <c r="DL317" s="5"/>
      <c r="DM317" s="5"/>
      <c r="DN317" s="5"/>
      <c r="DO317" s="5">
        <v>213.5</v>
      </c>
      <c r="DP317" s="5"/>
      <c r="DQ317" s="5"/>
      <c r="DR317" s="5"/>
      <c r="DS317" s="5"/>
      <c r="DT317" s="5">
        <v>213.5</v>
      </c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>
        <v>213.5</v>
      </c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77">
        <v>213.5</v>
      </c>
      <c r="FE317" s="26"/>
      <c r="FF317" s="26"/>
      <c r="FG317" s="26"/>
      <c r="FH317" s="26"/>
      <c r="FI317" s="26"/>
      <c r="FJ317" s="26"/>
      <c r="FK317" s="26"/>
      <c r="FL317" s="26"/>
      <c r="FM317" s="26"/>
      <c r="FN317" s="26"/>
      <c r="FO317" s="26"/>
      <c r="FP317" s="26"/>
      <c r="FQ317" s="26"/>
      <c r="FR317" s="26"/>
      <c r="FS317" s="26"/>
      <c r="FT317" s="26"/>
      <c r="FU317" s="26"/>
      <c r="FV317" s="26"/>
      <c r="FW317" s="26"/>
      <c r="FX317" s="26"/>
      <c r="FY317" s="26"/>
      <c r="FZ317" s="26"/>
      <c r="GA317" s="26"/>
      <c r="GB317" s="26"/>
      <c r="GC317" s="26"/>
      <c r="GD317" s="26"/>
      <c r="GE317" s="26"/>
      <c r="GF317" s="26"/>
      <c r="GG317" s="26"/>
      <c r="GH317" s="26"/>
      <c r="GI317" s="26"/>
      <c r="GJ317" s="26"/>
      <c r="GK317" s="26"/>
      <c r="GL317" s="26"/>
      <c r="GM317" s="26"/>
      <c r="GN317" s="26"/>
      <c r="GO317" s="26"/>
      <c r="GP317" s="26"/>
      <c r="GQ317" s="26"/>
      <c r="GR317" s="26"/>
      <c r="GS317" s="26"/>
      <c r="GT317" s="26"/>
      <c r="GU317" s="26"/>
      <c r="GV317" s="26"/>
      <c r="GW317" s="26"/>
      <c r="GX317" s="26"/>
      <c r="GY317" s="26"/>
      <c r="GZ317" s="26"/>
      <c r="HA317" s="26"/>
      <c r="HB317" s="26"/>
      <c r="HC317" s="26"/>
      <c r="HD317" s="26"/>
      <c r="HE317" s="26"/>
      <c r="HF317" s="26"/>
      <c r="HG317" s="26"/>
      <c r="HH317" s="26"/>
      <c r="HI317" s="26"/>
      <c r="HJ317" s="26"/>
      <c r="HK317" s="26"/>
      <c r="HL317" s="26"/>
      <c r="HM317" s="26"/>
      <c r="HN317" s="26"/>
      <c r="HO317" s="26"/>
      <c r="HP317" s="26"/>
      <c r="HQ317" s="26"/>
      <c r="HR317" s="26"/>
      <c r="HS317" s="26"/>
      <c r="HT317" s="26"/>
      <c r="HU317" s="26"/>
      <c r="HV317" s="26"/>
      <c r="HW317" s="26"/>
      <c r="HX317" s="26"/>
      <c r="HY317" s="26"/>
      <c r="HZ317" s="26"/>
      <c r="IA317" s="26"/>
      <c r="IB317" s="26"/>
      <c r="IC317" s="26"/>
      <c r="ID317" s="26"/>
      <c r="IE317" s="26"/>
      <c r="IF317" s="26"/>
      <c r="IG317" s="26"/>
      <c r="IH317" s="26"/>
      <c r="II317" s="26"/>
      <c r="IJ317" s="26"/>
      <c r="IK317" s="26"/>
      <c r="IL317" s="26"/>
      <c r="IM317" s="26"/>
      <c r="IN317" s="26"/>
      <c r="IO317" s="26"/>
      <c r="IP317" s="26"/>
      <c r="IQ317" s="26"/>
      <c r="IR317" s="26"/>
    </row>
    <row r="318" spans="1:252" ht="25.5" customHeight="1">
      <c r="A318" s="23" t="s">
        <v>701</v>
      </c>
      <c r="B318" s="9" t="s">
        <v>457</v>
      </c>
      <c r="C318" s="9" t="s">
        <v>1950</v>
      </c>
      <c r="D318" s="9" t="s">
        <v>1951</v>
      </c>
      <c r="E318" s="63" t="s">
        <v>1050</v>
      </c>
      <c r="F318" s="63" t="s">
        <v>1050</v>
      </c>
      <c r="G318" s="64">
        <v>641756</v>
      </c>
      <c r="H318" s="64">
        <v>960440</v>
      </c>
      <c r="I318" s="65" t="s">
        <v>497</v>
      </c>
      <c r="J318" s="65"/>
      <c r="K318" s="65"/>
      <c r="L318" s="60"/>
      <c r="M318" s="9" t="s">
        <v>344</v>
      </c>
      <c r="N318" s="66"/>
      <c r="O318" s="40"/>
      <c r="P318" s="40">
        <v>2098</v>
      </c>
      <c r="Q318" s="67"/>
      <c r="R318" s="67"/>
      <c r="S318" s="67"/>
      <c r="T318" s="9" t="s">
        <v>340</v>
      </c>
      <c r="U318" s="9"/>
      <c r="V318" s="68"/>
      <c r="W318" s="65" t="s">
        <v>340</v>
      </c>
      <c r="X318" s="65"/>
      <c r="Y318" s="65" t="s">
        <v>340</v>
      </c>
      <c r="Z318" s="68"/>
      <c r="AA318" s="69">
        <v>1</v>
      </c>
      <c r="AB318" s="69">
        <v>79.94282991900906</v>
      </c>
      <c r="AC318" s="9">
        <v>1</v>
      </c>
      <c r="AD318" s="69">
        <v>7.003334921391139</v>
      </c>
      <c r="AE318" s="24"/>
      <c r="AF318" s="25"/>
      <c r="AG318" s="25"/>
      <c r="AH318" s="25"/>
      <c r="AI318" s="20"/>
      <c r="AJ318" s="20"/>
      <c r="AK318" s="20" t="s">
        <v>1501</v>
      </c>
      <c r="AL318" s="20"/>
      <c r="AM318" s="9" t="s">
        <v>340</v>
      </c>
      <c r="AN318" s="9">
        <v>0</v>
      </c>
      <c r="AO318" s="9" t="s">
        <v>340</v>
      </c>
      <c r="AP318" s="9">
        <v>0</v>
      </c>
      <c r="AQ318" s="9">
        <v>0</v>
      </c>
      <c r="AR318" s="9" t="s">
        <v>340</v>
      </c>
      <c r="AS318" s="9" t="s">
        <v>340</v>
      </c>
      <c r="AT318" s="9" t="s">
        <v>340</v>
      </c>
      <c r="AU318" s="9" t="s">
        <v>340</v>
      </c>
      <c r="AV318" s="9" t="s">
        <v>340</v>
      </c>
      <c r="AW318" s="9" t="s">
        <v>340</v>
      </c>
      <c r="AX318" s="9" t="s">
        <v>340</v>
      </c>
      <c r="AY318" s="70">
        <v>79.94282991900906</v>
      </c>
      <c r="AZ318" s="70">
        <v>13.053835159599808</v>
      </c>
      <c r="BA318" s="70">
        <v>0.04764173415912339</v>
      </c>
      <c r="BB318" s="70">
        <v>2.6202953787517864</v>
      </c>
      <c r="BC318" s="70">
        <v>1.7627441638875654</v>
      </c>
      <c r="BD318" s="70">
        <v>0.9051929490233445</v>
      </c>
      <c r="BE318" s="70">
        <v>1.6674606955693185</v>
      </c>
      <c r="BF318" s="71" t="s">
        <v>340</v>
      </c>
      <c r="BG318" s="71" t="s">
        <v>340</v>
      </c>
      <c r="BH318" s="71" t="s">
        <v>340</v>
      </c>
      <c r="BI318" s="71" t="s">
        <v>340</v>
      </c>
      <c r="BJ318" s="71"/>
      <c r="BK318" s="71" t="s">
        <v>340</v>
      </c>
      <c r="BL318" s="9"/>
      <c r="BM318" s="9"/>
      <c r="BN318" s="3" t="s">
        <v>1158</v>
      </c>
      <c r="BO318" s="20" t="s">
        <v>1501</v>
      </c>
      <c r="BP318" s="9"/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9"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1</v>
      </c>
      <c r="CF318" s="9">
        <v>0</v>
      </c>
      <c r="CG318" s="9" t="s">
        <v>340</v>
      </c>
      <c r="CH318" s="9">
        <v>0</v>
      </c>
      <c r="CI318" s="9">
        <v>0</v>
      </c>
      <c r="CJ318" s="72">
        <v>4200</v>
      </c>
      <c r="CK318" s="72">
        <v>100</v>
      </c>
      <c r="CL318" s="24" t="s">
        <v>733</v>
      </c>
      <c r="CM318" s="21" t="s">
        <v>1579</v>
      </c>
      <c r="CN318" s="9"/>
      <c r="CO318" s="9" t="s">
        <v>340</v>
      </c>
      <c r="CP318" s="73" t="s">
        <v>340</v>
      </c>
      <c r="CQ318" s="74" t="s">
        <v>340</v>
      </c>
      <c r="CR318" s="25"/>
      <c r="CS318" s="25"/>
      <c r="CT318" s="71"/>
      <c r="CU318" s="9" t="s">
        <v>348</v>
      </c>
      <c r="CV318" s="9">
        <v>1</v>
      </c>
      <c r="CW318" s="9">
        <v>4</v>
      </c>
      <c r="CX318" s="75" t="s">
        <v>733</v>
      </c>
      <c r="CY318" s="26" t="s">
        <v>1366</v>
      </c>
      <c r="CZ318" s="71"/>
      <c r="DA318" s="71"/>
      <c r="DB318" s="76"/>
      <c r="DC318" s="9"/>
      <c r="DD318" s="9" t="s">
        <v>340</v>
      </c>
      <c r="DE318" s="6"/>
      <c r="DF318" s="5"/>
      <c r="DG318" s="5"/>
      <c r="DH318" s="5"/>
      <c r="DI318" s="5" t="s">
        <v>340</v>
      </c>
      <c r="DJ318" s="5"/>
      <c r="DK318" s="5"/>
      <c r="DL318" s="5"/>
      <c r="DM318" s="5"/>
      <c r="DN318" s="5"/>
      <c r="DO318" s="5"/>
      <c r="DP318" s="5">
        <v>140.1</v>
      </c>
      <c r="DQ318" s="5">
        <v>675</v>
      </c>
      <c r="DR318" s="5">
        <v>1000.1</v>
      </c>
      <c r="DS318" s="5"/>
      <c r="DT318" s="5">
        <v>1815.2</v>
      </c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>
        <v>1815.2</v>
      </c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77">
        <v>1815.2</v>
      </c>
      <c r="FE318" s="26"/>
      <c r="FF318" s="26"/>
      <c r="FG318" s="26"/>
      <c r="FH318" s="26"/>
      <c r="FI318" s="26"/>
      <c r="FJ318" s="26"/>
      <c r="FK318" s="26"/>
      <c r="FL318" s="26"/>
      <c r="FM318" s="26"/>
      <c r="FN318" s="26"/>
      <c r="FO318" s="26"/>
      <c r="FP318" s="26"/>
      <c r="FQ318" s="26"/>
      <c r="FR318" s="26"/>
      <c r="FS318" s="26"/>
      <c r="FT318" s="26"/>
      <c r="FU318" s="26"/>
      <c r="FV318" s="26"/>
      <c r="FW318" s="26"/>
      <c r="FX318" s="26"/>
      <c r="FY318" s="26"/>
      <c r="FZ318" s="26"/>
      <c r="GA318" s="26"/>
      <c r="GB318" s="26"/>
      <c r="GC318" s="26"/>
      <c r="GD318" s="26"/>
      <c r="GE318" s="26"/>
      <c r="GF318" s="26"/>
      <c r="GG318" s="26"/>
      <c r="GH318" s="26"/>
      <c r="GI318" s="26"/>
      <c r="GJ318" s="26"/>
      <c r="GK318" s="26"/>
      <c r="GL318" s="26"/>
      <c r="GM318" s="26"/>
      <c r="GN318" s="26"/>
      <c r="GO318" s="26"/>
      <c r="GP318" s="26"/>
      <c r="GQ318" s="26"/>
      <c r="GR318" s="26"/>
      <c r="GS318" s="26"/>
      <c r="GT318" s="26"/>
      <c r="GU318" s="26"/>
      <c r="GV318" s="26"/>
      <c r="GW318" s="26"/>
      <c r="GX318" s="26"/>
      <c r="GY318" s="26"/>
      <c r="GZ318" s="26"/>
      <c r="HA318" s="26"/>
      <c r="HB318" s="26"/>
      <c r="HC318" s="26"/>
      <c r="HD318" s="26"/>
      <c r="HE318" s="26"/>
      <c r="HF318" s="26"/>
      <c r="HG318" s="26"/>
      <c r="HH318" s="26"/>
      <c r="HI318" s="26"/>
      <c r="HJ318" s="26"/>
      <c r="HK318" s="26"/>
      <c r="HL318" s="26"/>
      <c r="HM318" s="26"/>
      <c r="HN318" s="26"/>
      <c r="HO318" s="26"/>
      <c r="HP318" s="26"/>
      <c r="HQ318" s="26"/>
      <c r="HR318" s="26"/>
      <c r="HS318" s="26"/>
      <c r="HT318" s="26"/>
      <c r="HU318" s="26"/>
      <c r="HV318" s="26"/>
      <c r="HW318" s="26"/>
      <c r="HX318" s="26"/>
      <c r="HY318" s="26"/>
      <c r="HZ318" s="26"/>
      <c r="IA318" s="26"/>
      <c r="IB318" s="26"/>
      <c r="IC318" s="26"/>
      <c r="ID318" s="26"/>
      <c r="IE318" s="26"/>
      <c r="IF318" s="26"/>
      <c r="IG318" s="26"/>
      <c r="IH318" s="26"/>
      <c r="II318" s="26"/>
      <c r="IJ318" s="26"/>
      <c r="IK318" s="26"/>
      <c r="IL318" s="26"/>
      <c r="IM318" s="26"/>
      <c r="IN318" s="26"/>
      <c r="IO318" s="26"/>
      <c r="IP318" s="26"/>
      <c r="IQ318" s="26"/>
      <c r="IR318" s="26"/>
    </row>
    <row r="319" spans="1:252" ht="25.5">
      <c r="A319" s="23" t="s">
        <v>464</v>
      </c>
      <c r="B319" s="9" t="s">
        <v>457</v>
      </c>
      <c r="C319" s="9" t="s">
        <v>1860</v>
      </c>
      <c r="D319" s="9" t="s">
        <v>1861</v>
      </c>
      <c r="E319" s="63" t="s">
        <v>1021</v>
      </c>
      <c r="F319" s="63" t="s">
        <v>1021</v>
      </c>
      <c r="G319" s="64">
        <v>690629</v>
      </c>
      <c r="H319" s="64">
        <v>1050818</v>
      </c>
      <c r="I319" s="65" t="s">
        <v>455</v>
      </c>
      <c r="J319" s="65"/>
      <c r="K319" s="65"/>
      <c r="L319" s="6"/>
      <c r="M319" s="9" t="s">
        <v>344</v>
      </c>
      <c r="N319" s="66"/>
      <c r="O319" s="40"/>
      <c r="P319" s="40">
        <f>1612+1508</f>
        <v>3120</v>
      </c>
      <c r="Q319" s="67"/>
      <c r="R319" s="67"/>
      <c r="S319" s="67"/>
      <c r="T319" s="65" t="s">
        <v>340</v>
      </c>
      <c r="U319" s="65"/>
      <c r="V319" s="68"/>
      <c r="W319" s="65"/>
      <c r="X319" s="65"/>
      <c r="Y319" s="65"/>
      <c r="Z319" s="68" t="s">
        <v>340</v>
      </c>
      <c r="AA319" s="69">
        <v>1</v>
      </c>
      <c r="AB319" s="69">
        <v>94.29329794293298</v>
      </c>
      <c r="AC319" s="9">
        <v>1</v>
      </c>
      <c r="AD319" s="69">
        <v>4.91041804910418</v>
      </c>
      <c r="AE319" s="79"/>
      <c r="AF319" s="79"/>
      <c r="AG319" s="79"/>
      <c r="AH319" s="79"/>
      <c r="AI319" s="20"/>
      <c r="AJ319" s="20"/>
      <c r="AK319" s="20"/>
      <c r="AL319" s="20" t="s">
        <v>1502</v>
      </c>
      <c r="AM319" s="9" t="s">
        <v>340</v>
      </c>
      <c r="AN319" s="9">
        <v>0</v>
      </c>
      <c r="AO319" s="9" t="s">
        <v>340</v>
      </c>
      <c r="AP319" s="9">
        <v>0</v>
      </c>
      <c r="AQ319" s="9">
        <v>0</v>
      </c>
      <c r="AR319" s="80" t="s">
        <v>340</v>
      </c>
      <c r="AS319" s="80" t="s">
        <v>340</v>
      </c>
      <c r="AT319" s="80">
        <v>0</v>
      </c>
      <c r="AU319" s="80" t="s">
        <v>340</v>
      </c>
      <c r="AV319" s="80" t="s">
        <v>340</v>
      </c>
      <c r="AW319" s="80" t="s">
        <v>340</v>
      </c>
      <c r="AX319" s="80" t="s">
        <v>340</v>
      </c>
      <c r="AY319" s="70">
        <v>94.29329794293298</v>
      </c>
      <c r="AZ319" s="70">
        <v>0.7962840079628402</v>
      </c>
      <c r="BA319" s="70">
        <v>0</v>
      </c>
      <c r="BB319" s="70">
        <v>0.7299270072992701</v>
      </c>
      <c r="BC319" s="70">
        <v>0.46449900464499</v>
      </c>
      <c r="BD319" s="70">
        <v>1.5925680159256803</v>
      </c>
      <c r="BE319" s="70">
        <v>2.12342402123424</v>
      </c>
      <c r="BF319" s="71" t="s">
        <v>340</v>
      </c>
      <c r="BG319" s="71"/>
      <c r="BH319" s="71"/>
      <c r="BI319" s="71" t="s">
        <v>340</v>
      </c>
      <c r="BJ319" s="71" t="s">
        <v>340</v>
      </c>
      <c r="BK319" s="71" t="s">
        <v>340</v>
      </c>
      <c r="BL319" s="9"/>
      <c r="BM319" s="9"/>
      <c r="BN319" s="3" t="s">
        <v>1173</v>
      </c>
      <c r="BO319" s="20" t="s">
        <v>1502</v>
      </c>
      <c r="BP319" s="9"/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9"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1</v>
      </c>
      <c r="CF319" s="9">
        <v>0</v>
      </c>
      <c r="CG319" s="9" t="s">
        <v>340</v>
      </c>
      <c r="CH319" s="9">
        <v>0</v>
      </c>
      <c r="CI319" s="9">
        <v>0</v>
      </c>
      <c r="CJ319" s="72">
        <v>5000</v>
      </c>
      <c r="CK319" s="72">
        <v>150</v>
      </c>
      <c r="CL319" s="24">
        <v>0</v>
      </c>
      <c r="CM319" s="22" t="s">
        <v>1586</v>
      </c>
      <c r="CN319" s="9"/>
      <c r="CO319" s="9"/>
      <c r="CP319" s="81"/>
      <c r="CQ319" s="74" t="s">
        <v>340</v>
      </c>
      <c r="CR319" s="25"/>
      <c r="CS319" s="25"/>
      <c r="CT319" s="71"/>
      <c r="CU319" s="9" t="s">
        <v>348</v>
      </c>
      <c r="CV319" s="9">
        <v>1</v>
      </c>
      <c r="CW319" s="9">
        <v>4</v>
      </c>
      <c r="CX319" s="72"/>
      <c r="CY319" s="2" t="s">
        <v>1366</v>
      </c>
      <c r="CZ319" s="71"/>
      <c r="DA319" s="71"/>
      <c r="DB319" s="76" t="s">
        <v>695</v>
      </c>
      <c r="DC319" s="9"/>
      <c r="DD319" s="9" t="s">
        <v>340</v>
      </c>
      <c r="DE319" s="6"/>
      <c r="DF319" s="5"/>
      <c r="DG319" s="5"/>
      <c r="DH319" s="5"/>
      <c r="DI319" s="5" t="s">
        <v>340</v>
      </c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77"/>
      <c r="FE319" s="26"/>
      <c r="FF319" s="26"/>
      <c r="FG319" s="26"/>
      <c r="FH319" s="26"/>
      <c r="FI319" s="26"/>
      <c r="FJ319" s="26"/>
      <c r="FK319" s="26"/>
      <c r="FL319" s="26"/>
      <c r="FM319" s="26"/>
      <c r="FN319" s="26"/>
      <c r="FO319" s="26"/>
      <c r="FP319" s="26"/>
      <c r="FQ319" s="26"/>
      <c r="FR319" s="26"/>
      <c r="FS319" s="26"/>
      <c r="FT319" s="26"/>
      <c r="FU319" s="26"/>
      <c r="FV319" s="26"/>
      <c r="FW319" s="26"/>
      <c r="FX319" s="26"/>
      <c r="FY319" s="26"/>
      <c r="FZ319" s="26"/>
      <c r="GA319" s="26"/>
      <c r="GB319" s="26"/>
      <c r="GC319" s="26"/>
      <c r="GD319" s="26"/>
      <c r="GE319" s="26"/>
      <c r="GF319" s="26"/>
      <c r="GG319" s="26"/>
      <c r="GH319" s="26"/>
      <c r="GI319" s="26"/>
      <c r="GJ319" s="26"/>
      <c r="GK319" s="26"/>
      <c r="GL319" s="26"/>
      <c r="GM319" s="26"/>
      <c r="GN319" s="26"/>
      <c r="GO319" s="26"/>
      <c r="GP319" s="26"/>
      <c r="GQ319" s="26"/>
      <c r="GR319" s="26"/>
      <c r="GS319" s="26"/>
      <c r="GT319" s="26"/>
      <c r="GU319" s="26"/>
      <c r="GV319" s="26"/>
      <c r="GW319" s="26"/>
      <c r="GX319" s="26"/>
      <c r="GY319" s="26"/>
      <c r="GZ319" s="26"/>
      <c r="HA319" s="26"/>
      <c r="HB319" s="26"/>
      <c r="HC319" s="26"/>
      <c r="HD319" s="26"/>
      <c r="HE319" s="26"/>
      <c r="HF319" s="26"/>
      <c r="HG319" s="26"/>
      <c r="HH319" s="26"/>
      <c r="HI319" s="26"/>
      <c r="HJ319" s="26"/>
      <c r="HK319" s="26"/>
      <c r="HL319" s="26"/>
      <c r="HM319" s="26"/>
      <c r="HN319" s="26"/>
      <c r="HO319" s="26"/>
      <c r="HP319" s="26"/>
      <c r="HQ319" s="26"/>
      <c r="HR319" s="26"/>
      <c r="HS319" s="26"/>
      <c r="HT319" s="26"/>
      <c r="HU319" s="26"/>
      <c r="HV319" s="26"/>
      <c r="HW319" s="26"/>
      <c r="HX319" s="26"/>
      <c r="HY319" s="26"/>
      <c r="HZ319" s="26"/>
      <c r="IA319" s="26"/>
      <c r="IB319" s="26"/>
      <c r="IC319" s="26"/>
      <c r="ID319" s="26"/>
      <c r="IE319" s="26"/>
      <c r="IF319" s="26"/>
      <c r="IG319" s="26"/>
      <c r="IH319" s="26"/>
      <c r="II319" s="26"/>
      <c r="IJ319" s="26"/>
      <c r="IK319" s="26"/>
      <c r="IL319" s="26"/>
      <c r="IM319" s="26"/>
      <c r="IN319" s="26"/>
      <c r="IO319" s="26"/>
      <c r="IP319" s="26"/>
      <c r="IQ319" s="26"/>
      <c r="IR319" s="26"/>
    </row>
    <row r="320" spans="1:252" ht="25.5">
      <c r="A320" s="23" t="s">
        <v>683</v>
      </c>
      <c r="B320" s="9" t="s">
        <v>457</v>
      </c>
      <c r="C320" s="9" t="s">
        <v>56</v>
      </c>
      <c r="D320" s="9" t="s">
        <v>57</v>
      </c>
      <c r="E320" s="63" t="s">
        <v>1022</v>
      </c>
      <c r="F320" s="63" t="s">
        <v>1022</v>
      </c>
      <c r="G320" s="64">
        <v>641348</v>
      </c>
      <c r="H320" s="64">
        <v>763136</v>
      </c>
      <c r="I320" s="65" t="s">
        <v>497</v>
      </c>
      <c r="J320" s="65"/>
      <c r="K320" s="65"/>
      <c r="L320" s="6"/>
      <c r="M320" s="9" t="s">
        <v>344</v>
      </c>
      <c r="N320" s="82"/>
      <c r="O320" s="40"/>
      <c r="P320" s="40">
        <v>960</v>
      </c>
      <c r="Q320" s="67"/>
      <c r="R320" s="67"/>
      <c r="S320" s="67"/>
      <c r="T320" s="9" t="s">
        <v>340</v>
      </c>
      <c r="U320" s="9"/>
      <c r="V320" s="68"/>
      <c r="W320" s="65"/>
      <c r="X320" s="65"/>
      <c r="Y320" s="65"/>
      <c r="Z320" s="68" t="s">
        <v>340</v>
      </c>
      <c r="AA320" s="69">
        <v>1</v>
      </c>
      <c r="AB320" s="69">
        <v>92.92929292929293</v>
      </c>
      <c r="AC320" s="9">
        <v>1</v>
      </c>
      <c r="AD320" s="69">
        <v>6.818181818181818</v>
      </c>
      <c r="AE320" s="25"/>
      <c r="AF320" s="25"/>
      <c r="AG320" s="25"/>
      <c r="AH320" s="25"/>
      <c r="AI320" s="20" t="s">
        <v>1502</v>
      </c>
      <c r="AJ320" s="20"/>
      <c r="AK320" s="20"/>
      <c r="AL320" s="20"/>
      <c r="AM320" s="9" t="s">
        <v>340</v>
      </c>
      <c r="AN320" s="9">
        <v>0</v>
      </c>
      <c r="AO320" s="9" t="s">
        <v>340</v>
      </c>
      <c r="AP320" s="9">
        <v>0</v>
      </c>
      <c r="AQ320" s="9">
        <v>0</v>
      </c>
      <c r="AR320" s="80" t="s">
        <v>340</v>
      </c>
      <c r="AS320" s="80" t="s">
        <v>340</v>
      </c>
      <c r="AT320" s="80">
        <v>0</v>
      </c>
      <c r="AU320" s="80" t="s">
        <v>340</v>
      </c>
      <c r="AV320" s="80" t="s">
        <v>340</v>
      </c>
      <c r="AW320" s="80" t="s">
        <v>340</v>
      </c>
      <c r="AX320" s="80" t="s">
        <v>340</v>
      </c>
      <c r="AY320" s="70">
        <v>92.92929292929293</v>
      </c>
      <c r="AZ320" s="70">
        <v>0.25252525252525254</v>
      </c>
      <c r="BA320" s="70">
        <v>0</v>
      </c>
      <c r="BB320" s="70">
        <v>1.5993265993265993</v>
      </c>
      <c r="BC320" s="70">
        <v>0.08417508417508417</v>
      </c>
      <c r="BD320" s="70">
        <v>4.62962962962963</v>
      </c>
      <c r="BE320" s="70">
        <v>0.5050505050505051</v>
      </c>
      <c r="BF320" s="71" t="s">
        <v>340</v>
      </c>
      <c r="BG320" s="71"/>
      <c r="BH320" s="71" t="s">
        <v>340</v>
      </c>
      <c r="BI320" s="71" t="s">
        <v>340</v>
      </c>
      <c r="BJ320" s="71"/>
      <c r="BK320" s="71" t="s">
        <v>340</v>
      </c>
      <c r="BL320" s="9"/>
      <c r="BM320" s="9"/>
      <c r="BN320" s="3" t="s">
        <v>1176</v>
      </c>
      <c r="BO320" s="20" t="s">
        <v>1501</v>
      </c>
      <c r="BP320" s="9"/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9"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1</v>
      </c>
      <c r="CF320" s="9">
        <v>0</v>
      </c>
      <c r="CG320" s="9" t="s">
        <v>340</v>
      </c>
      <c r="CH320" s="9">
        <v>0</v>
      </c>
      <c r="CI320" s="9">
        <v>0</v>
      </c>
      <c r="CJ320" s="72">
        <v>4002</v>
      </c>
      <c r="CK320" s="72">
        <v>98</v>
      </c>
      <c r="CL320" s="79" t="s">
        <v>728</v>
      </c>
      <c r="CM320" s="22" t="s">
        <v>1579</v>
      </c>
      <c r="CN320" s="9"/>
      <c r="CO320" s="9" t="s">
        <v>340</v>
      </c>
      <c r="CP320" s="73"/>
      <c r="CQ320" s="74" t="s">
        <v>340</v>
      </c>
      <c r="CR320" s="25"/>
      <c r="CS320" s="25"/>
      <c r="CT320" s="71"/>
      <c r="CU320" s="9" t="s">
        <v>348</v>
      </c>
      <c r="CV320" s="9">
        <v>4</v>
      </c>
      <c r="CW320" s="9">
        <v>4</v>
      </c>
      <c r="CX320" s="75" t="s">
        <v>728</v>
      </c>
      <c r="CY320" s="26" t="s">
        <v>1366</v>
      </c>
      <c r="CZ320" s="71"/>
      <c r="DA320" s="71"/>
      <c r="DB320" s="76"/>
      <c r="DC320" s="9"/>
      <c r="DD320" s="9" t="s">
        <v>340</v>
      </c>
      <c r="DE320" s="6"/>
      <c r="DF320" s="5"/>
      <c r="DG320" s="5"/>
      <c r="DH320" s="5"/>
      <c r="DI320" s="5" t="s">
        <v>340</v>
      </c>
      <c r="DJ320" s="5"/>
      <c r="DK320" s="5"/>
      <c r="DL320" s="5"/>
      <c r="DM320" s="5"/>
      <c r="DN320" s="5"/>
      <c r="DO320" s="5"/>
      <c r="DP320" s="5"/>
      <c r="DQ320" s="5"/>
      <c r="DR320" s="5"/>
      <c r="DS320" s="5">
        <v>235</v>
      </c>
      <c r="DT320" s="5">
        <v>235</v>
      </c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>
        <v>235</v>
      </c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77">
        <v>235</v>
      </c>
      <c r="FE320" s="26"/>
      <c r="FF320" s="26"/>
      <c r="FG320" s="26"/>
      <c r="FH320" s="26"/>
      <c r="FI320" s="26"/>
      <c r="FJ320" s="26"/>
      <c r="FK320" s="26"/>
      <c r="FL320" s="26"/>
      <c r="FM320" s="26"/>
      <c r="FN320" s="26"/>
      <c r="FO320" s="26"/>
      <c r="FP320" s="26"/>
      <c r="FQ320" s="26"/>
      <c r="FR320" s="26"/>
      <c r="FS320" s="26"/>
      <c r="FT320" s="26"/>
      <c r="FU320" s="26"/>
      <c r="FV320" s="26"/>
      <c r="FW320" s="26"/>
      <c r="FX320" s="26"/>
      <c r="FY320" s="26"/>
      <c r="FZ320" s="26"/>
      <c r="GA320" s="26"/>
      <c r="GB320" s="26"/>
      <c r="GC320" s="26"/>
      <c r="GD320" s="26"/>
      <c r="GE320" s="26"/>
      <c r="GF320" s="26"/>
      <c r="GG320" s="26"/>
      <c r="GH320" s="26"/>
      <c r="GI320" s="26"/>
      <c r="GJ320" s="26"/>
      <c r="GK320" s="26"/>
      <c r="GL320" s="26"/>
      <c r="GM320" s="26"/>
      <c r="GN320" s="26"/>
      <c r="GO320" s="26"/>
      <c r="GP320" s="26"/>
      <c r="GQ320" s="26"/>
      <c r="GR320" s="26"/>
      <c r="GS320" s="26"/>
      <c r="GT320" s="26"/>
      <c r="GU320" s="26"/>
      <c r="GV320" s="26"/>
      <c r="GW320" s="26"/>
      <c r="GX320" s="26"/>
      <c r="GY320" s="26"/>
      <c r="GZ320" s="26"/>
      <c r="HA320" s="26"/>
      <c r="HB320" s="26"/>
      <c r="HC320" s="26"/>
      <c r="HD320" s="26"/>
      <c r="HE320" s="26"/>
      <c r="HF320" s="26"/>
      <c r="HG320" s="26"/>
      <c r="HH320" s="26"/>
      <c r="HI320" s="26"/>
      <c r="HJ320" s="26"/>
      <c r="HK320" s="26"/>
      <c r="HL320" s="26"/>
      <c r="HM320" s="26"/>
      <c r="HN320" s="26"/>
      <c r="HO320" s="26"/>
      <c r="HP320" s="26"/>
      <c r="HQ320" s="26"/>
      <c r="HR320" s="26"/>
      <c r="HS320" s="26"/>
      <c r="HT320" s="26"/>
      <c r="HU320" s="26"/>
      <c r="HV320" s="26"/>
      <c r="HW320" s="26"/>
      <c r="HX320" s="26"/>
      <c r="HY320" s="26"/>
      <c r="HZ320" s="26"/>
      <c r="IA320" s="26"/>
      <c r="IB320" s="26"/>
      <c r="IC320" s="26"/>
      <c r="ID320" s="26"/>
      <c r="IE320" s="26"/>
      <c r="IF320" s="26"/>
      <c r="IG320" s="26"/>
      <c r="IH320" s="26"/>
      <c r="II320" s="26"/>
      <c r="IJ320" s="26"/>
      <c r="IK320" s="26"/>
      <c r="IL320" s="26"/>
      <c r="IM320" s="26"/>
      <c r="IN320" s="26"/>
      <c r="IO320" s="26"/>
      <c r="IP320" s="26"/>
      <c r="IQ320" s="26"/>
      <c r="IR320" s="26"/>
    </row>
    <row r="321" spans="1:252" ht="25.5">
      <c r="A321" s="23" t="s">
        <v>677</v>
      </c>
      <c r="B321" s="9" t="s">
        <v>457</v>
      </c>
      <c r="C321" s="9" t="s">
        <v>61</v>
      </c>
      <c r="D321" s="9" t="s">
        <v>62</v>
      </c>
      <c r="E321" s="63" t="s">
        <v>1071</v>
      </c>
      <c r="F321" s="63" t="s">
        <v>1071</v>
      </c>
      <c r="G321" s="64">
        <v>632049</v>
      </c>
      <c r="H321" s="64">
        <v>904352</v>
      </c>
      <c r="I321" s="65" t="s">
        <v>497</v>
      </c>
      <c r="J321" s="65"/>
      <c r="K321" s="65"/>
      <c r="L321" s="6"/>
      <c r="M321" s="9" t="s">
        <v>344</v>
      </c>
      <c r="N321" s="66"/>
      <c r="O321" s="40">
        <v>18</v>
      </c>
      <c r="P321" s="40">
        <v>1148</v>
      </c>
      <c r="Q321" s="67"/>
      <c r="R321" s="67"/>
      <c r="S321" s="67"/>
      <c r="T321" s="9" t="s">
        <v>340</v>
      </c>
      <c r="U321" s="9"/>
      <c r="V321" s="68"/>
      <c r="W321" s="65"/>
      <c r="X321" s="65"/>
      <c r="Y321" s="65"/>
      <c r="Z321" s="68" t="s">
        <v>340</v>
      </c>
      <c r="AA321" s="69">
        <v>1</v>
      </c>
      <c r="AB321" s="69">
        <v>94.08560311284046</v>
      </c>
      <c r="AC321" s="9">
        <v>1</v>
      </c>
      <c r="AD321" s="69">
        <v>4.357976653696499</v>
      </c>
      <c r="AE321" s="25"/>
      <c r="AF321" s="25"/>
      <c r="AG321" s="25"/>
      <c r="AH321" s="25"/>
      <c r="AI321" s="20"/>
      <c r="AJ321" s="20"/>
      <c r="AK321" s="20"/>
      <c r="AL321" s="20" t="s">
        <v>1501</v>
      </c>
      <c r="AM321" s="9" t="s">
        <v>340</v>
      </c>
      <c r="AN321" s="9">
        <v>0</v>
      </c>
      <c r="AO321" s="9" t="s">
        <v>340</v>
      </c>
      <c r="AP321" s="9">
        <v>0</v>
      </c>
      <c r="AQ321" s="9">
        <v>0</v>
      </c>
      <c r="AR321" s="80" t="s">
        <v>340</v>
      </c>
      <c r="AS321" s="80" t="s">
        <v>340</v>
      </c>
      <c r="AT321" s="80" t="s">
        <v>340</v>
      </c>
      <c r="AU321" s="80" t="s">
        <v>340</v>
      </c>
      <c r="AV321" s="80" t="s">
        <v>340</v>
      </c>
      <c r="AW321" s="80" t="s">
        <v>340</v>
      </c>
      <c r="AX321" s="80">
        <v>0</v>
      </c>
      <c r="AY321" s="70">
        <v>94.08560311284046</v>
      </c>
      <c r="AZ321" s="70">
        <v>1.556420233463035</v>
      </c>
      <c r="BA321" s="70">
        <v>0.07782101167315175</v>
      </c>
      <c r="BB321" s="70">
        <v>1.634241245136187</v>
      </c>
      <c r="BC321" s="70">
        <v>0.23346303501945526</v>
      </c>
      <c r="BD321" s="70">
        <v>2.4124513618677046</v>
      </c>
      <c r="BE321" s="70">
        <v>0</v>
      </c>
      <c r="BF321" s="71" t="s">
        <v>340</v>
      </c>
      <c r="BG321" s="71" t="s">
        <v>340</v>
      </c>
      <c r="BH321" s="71"/>
      <c r="BI321" s="71" t="s">
        <v>340</v>
      </c>
      <c r="BJ321" s="71"/>
      <c r="BK321" s="71" t="s">
        <v>340</v>
      </c>
      <c r="BL321" s="9"/>
      <c r="BM321" s="9"/>
      <c r="BN321" s="3" t="s">
        <v>1185</v>
      </c>
      <c r="BO321" s="20" t="s">
        <v>1501</v>
      </c>
      <c r="BP321" s="9"/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9"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2</v>
      </c>
      <c r="CF321" s="9">
        <v>0</v>
      </c>
      <c r="CG321" s="9" t="s">
        <v>340</v>
      </c>
      <c r="CH321" s="9">
        <v>0</v>
      </c>
      <c r="CI321" s="9">
        <v>0</v>
      </c>
      <c r="CJ321" s="72">
        <v>3600</v>
      </c>
      <c r="CK321" s="72">
        <v>100</v>
      </c>
      <c r="CL321" s="79" t="s">
        <v>728</v>
      </c>
      <c r="CM321" s="22" t="s">
        <v>1685</v>
      </c>
      <c r="CN321" s="9"/>
      <c r="CO321" s="9" t="s">
        <v>340</v>
      </c>
      <c r="CP321" s="73"/>
      <c r="CQ321" s="74" t="s">
        <v>340</v>
      </c>
      <c r="CR321" s="25"/>
      <c r="CS321" s="25"/>
      <c r="CT321" s="71"/>
      <c r="CU321" s="9" t="s">
        <v>348</v>
      </c>
      <c r="CV321" s="9">
        <v>1</v>
      </c>
      <c r="CW321" s="9">
        <v>4</v>
      </c>
      <c r="CX321" s="75" t="s">
        <v>728</v>
      </c>
      <c r="CY321" s="26" t="s">
        <v>793</v>
      </c>
      <c r="CZ321" s="71"/>
      <c r="DA321" s="71"/>
      <c r="DB321" s="76"/>
      <c r="DC321" s="9"/>
      <c r="DD321" s="9" t="s">
        <v>340</v>
      </c>
      <c r="DE321" s="6"/>
      <c r="DF321" s="5"/>
      <c r="DG321" s="5"/>
      <c r="DH321" s="5"/>
      <c r="DI321" s="5" t="s">
        <v>340</v>
      </c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77"/>
      <c r="FE321" s="26"/>
      <c r="FF321" s="26"/>
      <c r="FG321" s="26"/>
      <c r="FH321" s="26"/>
      <c r="FI321" s="26"/>
      <c r="FJ321" s="26"/>
      <c r="FK321" s="26"/>
      <c r="FL321" s="26"/>
      <c r="FM321" s="26"/>
      <c r="FN321" s="26"/>
      <c r="FO321" s="26"/>
      <c r="FP321" s="26"/>
      <c r="FQ321" s="26"/>
      <c r="FR321" s="26"/>
      <c r="FS321" s="26"/>
      <c r="FT321" s="26"/>
      <c r="FU321" s="26"/>
      <c r="FV321" s="26"/>
      <c r="FW321" s="26"/>
      <c r="FX321" s="26"/>
      <c r="FY321" s="26"/>
      <c r="FZ321" s="26"/>
      <c r="GA321" s="26"/>
      <c r="GB321" s="26"/>
      <c r="GC321" s="26"/>
      <c r="GD321" s="26"/>
      <c r="GE321" s="26"/>
      <c r="GF321" s="26"/>
      <c r="GG321" s="26"/>
      <c r="GH321" s="26"/>
      <c r="GI321" s="26"/>
      <c r="GJ321" s="26"/>
      <c r="GK321" s="26"/>
      <c r="GL321" s="26"/>
      <c r="GM321" s="26"/>
      <c r="GN321" s="26"/>
      <c r="GO321" s="26"/>
      <c r="GP321" s="26"/>
      <c r="GQ321" s="26"/>
      <c r="GR321" s="26"/>
      <c r="GS321" s="26"/>
      <c r="GT321" s="26"/>
      <c r="GU321" s="26"/>
      <c r="GV321" s="26"/>
      <c r="GW321" s="26"/>
      <c r="GX321" s="26"/>
      <c r="GY321" s="26"/>
      <c r="GZ321" s="26"/>
      <c r="HA321" s="26"/>
      <c r="HB321" s="26"/>
      <c r="HC321" s="26"/>
      <c r="HD321" s="26"/>
      <c r="HE321" s="26"/>
      <c r="HF321" s="26"/>
      <c r="HG321" s="26"/>
      <c r="HH321" s="26"/>
      <c r="HI321" s="26"/>
      <c r="HJ321" s="26"/>
      <c r="HK321" s="26"/>
      <c r="HL321" s="26"/>
      <c r="HM321" s="26"/>
      <c r="HN321" s="26"/>
      <c r="HO321" s="26"/>
      <c r="HP321" s="26"/>
      <c r="HQ321" s="26"/>
      <c r="HR321" s="26"/>
      <c r="HS321" s="26"/>
      <c r="HT321" s="26"/>
      <c r="HU321" s="26"/>
      <c r="HV321" s="26"/>
      <c r="HW321" s="26"/>
      <c r="HX321" s="26"/>
      <c r="HY321" s="26"/>
      <c r="HZ321" s="26"/>
      <c r="IA321" s="26"/>
      <c r="IB321" s="26"/>
      <c r="IC321" s="26"/>
      <c r="ID321" s="26"/>
      <c r="IE321" s="26"/>
      <c r="IF321" s="26"/>
      <c r="IG321" s="26"/>
      <c r="IH321" s="26"/>
      <c r="II321" s="26"/>
      <c r="IJ321" s="26"/>
      <c r="IK321" s="26"/>
      <c r="IL321" s="26"/>
      <c r="IM321" s="26"/>
      <c r="IN321" s="26"/>
      <c r="IO321" s="26"/>
      <c r="IP321" s="26"/>
      <c r="IQ321" s="26"/>
      <c r="IR321" s="26"/>
    </row>
    <row r="322" spans="1:252" ht="25.5">
      <c r="A322" s="23" t="s">
        <v>672</v>
      </c>
      <c r="B322" s="9" t="s">
        <v>457</v>
      </c>
      <c r="C322" s="9" t="s">
        <v>66</v>
      </c>
      <c r="D322" s="9" t="s">
        <v>67</v>
      </c>
      <c r="E322" s="63" t="s">
        <v>1022</v>
      </c>
      <c r="F322" s="63" t="s">
        <v>1022</v>
      </c>
      <c r="G322" s="64">
        <v>702910</v>
      </c>
      <c r="H322" s="64">
        <v>683100</v>
      </c>
      <c r="I322" s="65" t="s">
        <v>497</v>
      </c>
      <c r="J322" s="65"/>
      <c r="K322" s="65"/>
      <c r="L322" s="6"/>
      <c r="M322" s="9" t="s">
        <v>344</v>
      </c>
      <c r="N322" s="66"/>
      <c r="O322" s="40">
        <v>1</v>
      </c>
      <c r="P322" s="40">
        <v>860</v>
      </c>
      <c r="Q322" s="67"/>
      <c r="R322" s="67"/>
      <c r="S322" s="67"/>
      <c r="T322" s="9" t="s">
        <v>340</v>
      </c>
      <c r="U322" s="9"/>
      <c r="V322" s="68"/>
      <c r="W322" s="65"/>
      <c r="X322" s="65"/>
      <c r="Y322" s="65"/>
      <c r="Z322" s="68" t="s">
        <v>340</v>
      </c>
      <c r="AA322" s="69">
        <v>1</v>
      </c>
      <c r="AB322" s="69">
        <v>94.60946094609461</v>
      </c>
      <c r="AC322" s="9">
        <v>1</v>
      </c>
      <c r="AD322" s="69">
        <v>4.510451045104511</v>
      </c>
      <c r="AE322" s="79"/>
      <c r="AF322" s="79"/>
      <c r="AG322" s="79"/>
      <c r="AH322" s="79"/>
      <c r="AI322" s="20"/>
      <c r="AJ322" s="20"/>
      <c r="AK322" s="20"/>
      <c r="AL322" s="20" t="s">
        <v>1501</v>
      </c>
      <c r="AM322" s="9" t="s">
        <v>340</v>
      </c>
      <c r="AN322" s="9">
        <v>0</v>
      </c>
      <c r="AO322" s="9" t="s">
        <v>340</v>
      </c>
      <c r="AP322" s="9">
        <v>0</v>
      </c>
      <c r="AQ322" s="9">
        <v>0</v>
      </c>
      <c r="AR322" s="80" t="s">
        <v>340</v>
      </c>
      <c r="AS322" s="80" t="s">
        <v>340</v>
      </c>
      <c r="AT322" s="80">
        <v>0</v>
      </c>
      <c r="AU322" s="80" t="s">
        <v>340</v>
      </c>
      <c r="AV322" s="80" t="s">
        <v>340</v>
      </c>
      <c r="AW322" s="80" t="s">
        <v>340</v>
      </c>
      <c r="AX322" s="80">
        <v>0</v>
      </c>
      <c r="AY322" s="70">
        <v>94.60946094609461</v>
      </c>
      <c r="AZ322" s="70">
        <v>0.88008800880088</v>
      </c>
      <c r="BA322" s="70">
        <v>0</v>
      </c>
      <c r="BB322" s="70">
        <v>0.44004400440044</v>
      </c>
      <c r="BC322" s="70">
        <v>0.44004400440044</v>
      </c>
      <c r="BD322" s="70">
        <v>3.6303630363036308</v>
      </c>
      <c r="BE322" s="70">
        <v>0</v>
      </c>
      <c r="BF322" s="71" t="s">
        <v>340</v>
      </c>
      <c r="BG322" s="71"/>
      <c r="BH322" s="71" t="s">
        <v>340</v>
      </c>
      <c r="BI322" s="71"/>
      <c r="BJ322" s="71" t="s">
        <v>340</v>
      </c>
      <c r="BK322" s="71" t="s">
        <v>340</v>
      </c>
      <c r="BL322" s="9"/>
      <c r="BM322" s="9"/>
      <c r="BN322" s="3" t="s">
        <v>1191</v>
      </c>
      <c r="BO322" s="20" t="s">
        <v>1501</v>
      </c>
      <c r="BP322" s="9"/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9"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1</v>
      </c>
      <c r="CF322" s="9">
        <v>0</v>
      </c>
      <c r="CG322" s="9" t="s">
        <v>340</v>
      </c>
      <c r="CH322" s="9">
        <v>0</v>
      </c>
      <c r="CI322" s="9">
        <v>0</v>
      </c>
      <c r="CJ322" s="72">
        <v>3504</v>
      </c>
      <c r="CK322" s="72">
        <v>98</v>
      </c>
      <c r="CL322" s="79" t="s">
        <v>728</v>
      </c>
      <c r="CM322" s="22" t="s">
        <v>1685</v>
      </c>
      <c r="CN322" s="9"/>
      <c r="CO322" s="9" t="s">
        <v>340</v>
      </c>
      <c r="CP322" s="81"/>
      <c r="CQ322" s="74" t="s">
        <v>340</v>
      </c>
      <c r="CR322" s="25"/>
      <c r="CS322" s="25"/>
      <c r="CT322" s="71"/>
      <c r="CU322" s="9" t="s">
        <v>348</v>
      </c>
      <c r="CV322" s="9">
        <v>4</v>
      </c>
      <c r="CW322" s="9">
        <v>4</v>
      </c>
      <c r="CX322" s="72" t="s">
        <v>728</v>
      </c>
      <c r="CY322" s="26" t="s">
        <v>1366</v>
      </c>
      <c r="CZ322" s="71"/>
      <c r="DA322" s="71"/>
      <c r="DB322" s="76"/>
      <c r="DC322" s="9"/>
      <c r="DD322" s="9" t="s">
        <v>340</v>
      </c>
      <c r="DE322" s="6"/>
      <c r="DF322" s="5"/>
      <c r="DG322" s="5"/>
      <c r="DH322" s="5"/>
      <c r="DI322" s="5" t="s">
        <v>340</v>
      </c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77"/>
      <c r="FE322" s="26"/>
      <c r="FF322" s="26"/>
      <c r="FG322" s="26"/>
      <c r="FH322" s="26"/>
      <c r="FI322" s="26"/>
      <c r="FJ322" s="26"/>
      <c r="FK322" s="26"/>
      <c r="FL322" s="26"/>
      <c r="FM322" s="26"/>
      <c r="FN322" s="26"/>
      <c r="FO322" s="26"/>
      <c r="FP322" s="26"/>
      <c r="FQ322" s="26"/>
      <c r="FR322" s="26"/>
      <c r="FS322" s="26"/>
      <c r="FT322" s="26"/>
      <c r="FU322" s="26"/>
      <c r="FV322" s="26"/>
      <c r="FW322" s="26"/>
      <c r="FX322" s="26"/>
      <c r="FY322" s="26"/>
      <c r="FZ322" s="26"/>
      <c r="GA322" s="26"/>
      <c r="GB322" s="26"/>
      <c r="GC322" s="26"/>
      <c r="GD322" s="26"/>
      <c r="GE322" s="26"/>
      <c r="GF322" s="26"/>
      <c r="GG322" s="26"/>
      <c r="GH322" s="26"/>
      <c r="GI322" s="26"/>
      <c r="GJ322" s="26"/>
      <c r="GK322" s="26"/>
      <c r="GL322" s="26"/>
      <c r="GM322" s="26"/>
      <c r="GN322" s="26"/>
      <c r="GO322" s="26"/>
      <c r="GP322" s="26"/>
      <c r="GQ322" s="26"/>
      <c r="GR322" s="26"/>
      <c r="GS322" s="26"/>
      <c r="GT322" s="26"/>
      <c r="GU322" s="26"/>
      <c r="GV322" s="26"/>
      <c r="GW322" s="26"/>
      <c r="GX322" s="26"/>
      <c r="GY322" s="26"/>
      <c r="GZ322" s="26"/>
      <c r="HA322" s="26"/>
      <c r="HB322" s="26"/>
      <c r="HC322" s="26"/>
      <c r="HD322" s="26"/>
      <c r="HE322" s="26"/>
      <c r="HF322" s="26"/>
      <c r="HG322" s="26"/>
      <c r="HH322" s="26"/>
      <c r="HI322" s="26"/>
      <c r="HJ322" s="26"/>
      <c r="HK322" s="26"/>
      <c r="HL322" s="26"/>
      <c r="HM322" s="26"/>
      <c r="HN322" s="26"/>
      <c r="HO322" s="26"/>
      <c r="HP322" s="26"/>
      <c r="HQ322" s="26"/>
      <c r="HR322" s="26"/>
      <c r="HS322" s="26"/>
      <c r="HT322" s="26"/>
      <c r="HU322" s="26"/>
      <c r="HV322" s="26"/>
      <c r="HW322" s="26"/>
      <c r="HX322" s="26"/>
      <c r="HY322" s="26"/>
      <c r="HZ322" s="26"/>
      <c r="IA322" s="26"/>
      <c r="IB322" s="26"/>
      <c r="IC322" s="26"/>
      <c r="ID322" s="26"/>
      <c r="IE322" s="26"/>
      <c r="IF322" s="26"/>
      <c r="IG322" s="26"/>
      <c r="IH322" s="26"/>
      <c r="II322" s="26"/>
      <c r="IJ322" s="26"/>
      <c r="IK322" s="26"/>
      <c r="IL322" s="26"/>
      <c r="IM322" s="26"/>
      <c r="IN322" s="26"/>
      <c r="IO322" s="26"/>
      <c r="IP322" s="26"/>
      <c r="IQ322" s="26"/>
      <c r="IR322" s="26"/>
    </row>
    <row r="323" spans="1:252" ht="25.5">
      <c r="A323" s="23" t="s">
        <v>668</v>
      </c>
      <c r="B323" s="9" t="s">
        <v>457</v>
      </c>
      <c r="C323" s="9" t="s">
        <v>71</v>
      </c>
      <c r="D323" s="9" t="s">
        <v>72</v>
      </c>
      <c r="E323" s="63" t="s">
        <v>1022</v>
      </c>
      <c r="F323" s="63" t="s">
        <v>1022</v>
      </c>
      <c r="G323" s="64">
        <v>641136</v>
      </c>
      <c r="H323" s="64">
        <v>832134</v>
      </c>
      <c r="I323" s="65" t="s">
        <v>497</v>
      </c>
      <c r="J323" s="65"/>
      <c r="K323" s="65"/>
      <c r="L323" s="6"/>
      <c r="M323" s="9" t="s">
        <v>344</v>
      </c>
      <c r="N323" s="66"/>
      <c r="O323" s="40">
        <v>1</v>
      </c>
      <c r="P323" s="40">
        <v>1334</v>
      </c>
      <c r="Q323" s="67"/>
      <c r="R323" s="67"/>
      <c r="S323" s="67"/>
      <c r="T323" s="65" t="s">
        <v>340</v>
      </c>
      <c r="U323" s="65"/>
      <c r="V323" s="68"/>
      <c r="W323" s="65"/>
      <c r="X323" s="65"/>
      <c r="Y323" s="65"/>
      <c r="Z323" s="68" t="s">
        <v>340</v>
      </c>
      <c r="AA323" s="69">
        <v>1</v>
      </c>
      <c r="AB323" s="69">
        <v>94.30840502978161</v>
      </c>
      <c r="AC323" s="9">
        <v>1</v>
      </c>
      <c r="AD323" s="69">
        <v>5.294506949040371</v>
      </c>
      <c r="AE323" s="79"/>
      <c r="AF323" s="79"/>
      <c r="AG323" s="79"/>
      <c r="AH323" s="79"/>
      <c r="AI323" s="20"/>
      <c r="AJ323" s="20"/>
      <c r="AK323" s="20"/>
      <c r="AL323" s="20" t="s">
        <v>1502</v>
      </c>
      <c r="AM323" s="9" t="s">
        <v>340</v>
      </c>
      <c r="AN323" s="9">
        <v>0</v>
      </c>
      <c r="AO323" s="9" t="s">
        <v>340</v>
      </c>
      <c r="AP323" s="9">
        <v>0</v>
      </c>
      <c r="AQ323" s="9">
        <v>0</v>
      </c>
      <c r="AR323" s="80" t="s">
        <v>340</v>
      </c>
      <c r="AS323" s="80" t="s">
        <v>340</v>
      </c>
      <c r="AT323" s="80">
        <v>0</v>
      </c>
      <c r="AU323" s="80" t="s">
        <v>340</v>
      </c>
      <c r="AV323" s="80" t="s">
        <v>340</v>
      </c>
      <c r="AW323" s="80" t="s">
        <v>340</v>
      </c>
      <c r="AX323" s="80" t="s">
        <v>340</v>
      </c>
      <c r="AY323" s="70">
        <v>94.30840502978161</v>
      </c>
      <c r="AZ323" s="70">
        <v>0.3970880211780278</v>
      </c>
      <c r="BA323" s="70">
        <v>0</v>
      </c>
      <c r="BB323" s="70">
        <v>0.3970880211780278</v>
      </c>
      <c r="BC323" s="70">
        <v>0.6618133686300464</v>
      </c>
      <c r="BD323" s="70">
        <v>2.514890800794176</v>
      </c>
      <c r="BE323" s="70">
        <v>1.7207147584381206</v>
      </c>
      <c r="BF323" s="71" t="s">
        <v>340</v>
      </c>
      <c r="BG323" s="71" t="s">
        <v>340</v>
      </c>
      <c r="BH323" s="71"/>
      <c r="BI323" s="71" t="s">
        <v>340</v>
      </c>
      <c r="BJ323" s="71" t="s">
        <v>340</v>
      </c>
      <c r="BK323" s="71" t="s">
        <v>340</v>
      </c>
      <c r="BL323" s="9"/>
      <c r="BM323" s="9"/>
      <c r="BN323" s="3" t="s">
        <v>1195</v>
      </c>
      <c r="BO323" s="20" t="s">
        <v>1501</v>
      </c>
      <c r="BP323" s="9"/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9"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9">
        <v>1</v>
      </c>
      <c r="CF323" s="9">
        <v>0</v>
      </c>
      <c r="CG323" s="9" t="s">
        <v>340</v>
      </c>
      <c r="CH323" s="9">
        <v>0</v>
      </c>
      <c r="CI323" s="9">
        <v>0</v>
      </c>
      <c r="CJ323" s="72">
        <v>5003</v>
      </c>
      <c r="CK323" s="72">
        <v>98</v>
      </c>
      <c r="CL323" s="79" t="s">
        <v>728</v>
      </c>
      <c r="CM323" s="22" t="s">
        <v>1586</v>
      </c>
      <c r="CN323" s="9"/>
      <c r="CO323" s="9" t="s">
        <v>340</v>
      </c>
      <c r="CP323" s="73"/>
      <c r="CQ323" s="74" t="s">
        <v>340</v>
      </c>
      <c r="CR323" s="25"/>
      <c r="CS323" s="25"/>
      <c r="CT323" s="71"/>
      <c r="CU323" s="9" t="s">
        <v>348</v>
      </c>
      <c r="CV323" s="9">
        <v>4</v>
      </c>
      <c r="CW323" s="9">
        <v>4</v>
      </c>
      <c r="CX323" s="72" t="s">
        <v>728</v>
      </c>
      <c r="CY323" s="26" t="s">
        <v>1366</v>
      </c>
      <c r="CZ323" s="71"/>
      <c r="DA323" s="71"/>
      <c r="DB323" s="76"/>
      <c r="DC323" s="9"/>
      <c r="DD323" s="9" t="s">
        <v>340</v>
      </c>
      <c r="DE323" s="6"/>
      <c r="DF323" s="5"/>
      <c r="DG323" s="5"/>
      <c r="DH323" s="5"/>
      <c r="DI323" s="5" t="s">
        <v>340</v>
      </c>
      <c r="DJ323" s="5"/>
      <c r="DK323" s="5"/>
      <c r="DL323" s="5"/>
      <c r="DM323" s="5"/>
      <c r="DN323" s="5"/>
      <c r="DO323" s="5">
        <v>226</v>
      </c>
      <c r="DP323" s="5"/>
      <c r="DQ323" s="5">
        <v>217</v>
      </c>
      <c r="DR323" s="5"/>
      <c r="DS323" s="5">
        <v>10</v>
      </c>
      <c r="DT323" s="5">
        <v>453</v>
      </c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>
        <v>453</v>
      </c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77">
        <v>453</v>
      </c>
      <c r="FE323" s="26"/>
      <c r="FF323" s="26"/>
      <c r="FG323" s="26"/>
      <c r="FH323" s="26"/>
      <c r="FI323" s="26"/>
      <c r="FJ323" s="26"/>
      <c r="FK323" s="26"/>
      <c r="FL323" s="26"/>
      <c r="FM323" s="26"/>
      <c r="FN323" s="26"/>
      <c r="FO323" s="26"/>
      <c r="FP323" s="26"/>
      <c r="FQ323" s="26"/>
      <c r="FR323" s="26"/>
      <c r="FS323" s="26"/>
      <c r="FT323" s="26"/>
      <c r="FU323" s="26"/>
      <c r="FV323" s="26"/>
      <c r="FW323" s="26"/>
      <c r="FX323" s="26"/>
      <c r="FY323" s="26"/>
      <c r="FZ323" s="26"/>
      <c r="GA323" s="26"/>
      <c r="GB323" s="26"/>
      <c r="GC323" s="26"/>
      <c r="GD323" s="26"/>
      <c r="GE323" s="26"/>
      <c r="GF323" s="26"/>
      <c r="GG323" s="26"/>
      <c r="GH323" s="26"/>
      <c r="GI323" s="26"/>
      <c r="GJ323" s="26"/>
      <c r="GK323" s="26"/>
      <c r="GL323" s="26"/>
      <c r="GM323" s="26"/>
      <c r="GN323" s="26"/>
      <c r="GO323" s="26"/>
      <c r="GP323" s="26"/>
      <c r="GQ323" s="26"/>
      <c r="GR323" s="26"/>
      <c r="GS323" s="26"/>
      <c r="GT323" s="26"/>
      <c r="GU323" s="26"/>
      <c r="GV323" s="26"/>
      <c r="GW323" s="26"/>
      <c r="GX323" s="26"/>
      <c r="GY323" s="26"/>
      <c r="GZ323" s="26"/>
      <c r="HA323" s="26"/>
      <c r="HB323" s="26"/>
      <c r="HC323" s="26"/>
      <c r="HD323" s="26"/>
      <c r="HE323" s="26"/>
      <c r="HF323" s="26"/>
      <c r="HG323" s="26"/>
      <c r="HH323" s="26"/>
      <c r="HI323" s="26"/>
      <c r="HJ323" s="26"/>
      <c r="HK323" s="26"/>
      <c r="HL323" s="26"/>
      <c r="HM323" s="26"/>
      <c r="HN323" s="26"/>
      <c r="HO323" s="26"/>
      <c r="HP323" s="26"/>
      <c r="HQ323" s="26"/>
      <c r="HR323" s="26"/>
      <c r="HS323" s="26"/>
      <c r="HT323" s="26"/>
      <c r="HU323" s="26"/>
      <c r="HV323" s="26"/>
      <c r="HW323" s="26"/>
      <c r="HX323" s="26"/>
      <c r="HY323" s="26"/>
      <c r="HZ323" s="26"/>
      <c r="IA323" s="26"/>
      <c r="IB323" s="26"/>
      <c r="IC323" s="26"/>
      <c r="ID323" s="26"/>
      <c r="IE323" s="26"/>
      <c r="IF323" s="26"/>
      <c r="IG323" s="26"/>
      <c r="IH323" s="26"/>
      <c r="II323" s="26"/>
      <c r="IJ323" s="26"/>
      <c r="IK323" s="26"/>
      <c r="IL323" s="26"/>
      <c r="IM323" s="26"/>
      <c r="IN323" s="26"/>
      <c r="IO323" s="26"/>
      <c r="IP323" s="26"/>
      <c r="IQ323" s="26"/>
      <c r="IR323" s="26"/>
    </row>
    <row r="324" spans="1:252" ht="12.75">
      <c r="A324" s="23" t="s">
        <v>646</v>
      </c>
      <c r="B324" s="9" t="s">
        <v>457</v>
      </c>
      <c r="C324" s="9" t="s">
        <v>88</v>
      </c>
      <c r="D324" s="9" t="s">
        <v>89</v>
      </c>
      <c r="E324" s="63" t="s">
        <v>1089</v>
      </c>
      <c r="F324" s="63" t="s">
        <v>1089</v>
      </c>
      <c r="G324" s="64">
        <v>683808</v>
      </c>
      <c r="H324" s="64">
        <v>955101</v>
      </c>
      <c r="I324" s="65" t="s">
        <v>497</v>
      </c>
      <c r="J324" s="65"/>
      <c r="K324" s="65"/>
      <c r="L324" s="6"/>
      <c r="M324" s="9" t="s">
        <v>344</v>
      </c>
      <c r="N324" s="66"/>
      <c r="O324" s="40">
        <v>29</v>
      </c>
      <c r="P324" s="40">
        <v>1915</v>
      </c>
      <c r="Q324" s="67"/>
      <c r="R324" s="67"/>
      <c r="S324" s="67"/>
      <c r="T324" s="9" t="s">
        <v>340</v>
      </c>
      <c r="U324" s="9"/>
      <c r="V324" s="68"/>
      <c r="W324" s="65"/>
      <c r="X324" s="65"/>
      <c r="Y324" s="65"/>
      <c r="Z324" s="68" t="s">
        <v>340</v>
      </c>
      <c r="AA324" s="69">
        <v>1</v>
      </c>
      <c r="AB324" s="69">
        <v>90.76086956521739</v>
      </c>
      <c r="AC324" s="9">
        <v>1</v>
      </c>
      <c r="AD324" s="69">
        <v>4.7101449275362315</v>
      </c>
      <c r="AE324" s="79"/>
      <c r="AF324" s="79"/>
      <c r="AG324" s="79"/>
      <c r="AH324" s="79"/>
      <c r="AI324" s="20"/>
      <c r="AJ324" s="20"/>
      <c r="AK324" s="20"/>
      <c r="AL324" s="20" t="s">
        <v>1501</v>
      </c>
      <c r="AM324" s="9" t="s">
        <v>340</v>
      </c>
      <c r="AN324" s="9">
        <v>0</v>
      </c>
      <c r="AO324" s="9" t="s">
        <v>340</v>
      </c>
      <c r="AP324" s="9">
        <v>0</v>
      </c>
      <c r="AQ324" s="9">
        <v>0</v>
      </c>
      <c r="AR324" s="80" t="s">
        <v>340</v>
      </c>
      <c r="AS324" s="80" t="s">
        <v>340</v>
      </c>
      <c r="AT324" s="80">
        <v>0</v>
      </c>
      <c r="AU324" s="80" t="s">
        <v>340</v>
      </c>
      <c r="AV324" s="80" t="s">
        <v>340</v>
      </c>
      <c r="AW324" s="80" t="s">
        <v>340</v>
      </c>
      <c r="AX324" s="80" t="s">
        <v>340</v>
      </c>
      <c r="AY324" s="70">
        <v>90.76086956521739</v>
      </c>
      <c r="AZ324" s="70">
        <v>4.528985507246377</v>
      </c>
      <c r="BA324" s="70">
        <v>0</v>
      </c>
      <c r="BB324" s="70">
        <v>1.9927536231884055</v>
      </c>
      <c r="BC324" s="70">
        <v>0.18115942028985507</v>
      </c>
      <c r="BD324" s="70">
        <v>1.570048309178744</v>
      </c>
      <c r="BE324" s="70">
        <v>0.966183574879227</v>
      </c>
      <c r="BF324" s="71" t="s">
        <v>340</v>
      </c>
      <c r="BG324" s="71" t="s">
        <v>340</v>
      </c>
      <c r="BH324" s="71"/>
      <c r="BI324" s="71" t="s">
        <v>340</v>
      </c>
      <c r="BJ324" s="71" t="s">
        <v>340</v>
      </c>
      <c r="BK324" s="71" t="s">
        <v>340</v>
      </c>
      <c r="BL324" s="9"/>
      <c r="BM324" s="9"/>
      <c r="BN324" s="3" t="s">
        <v>1227</v>
      </c>
      <c r="BO324" s="20" t="s">
        <v>1501</v>
      </c>
      <c r="BP324" s="9"/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9"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1</v>
      </c>
      <c r="CF324" s="9">
        <v>0</v>
      </c>
      <c r="CG324" s="9" t="s">
        <v>340</v>
      </c>
      <c r="CH324" s="9">
        <v>0</v>
      </c>
      <c r="CI324" s="9">
        <v>0</v>
      </c>
      <c r="CJ324" s="72">
        <v>4403</v>
      </c>
      <c r="CK324" s="72">
        <v>98</v>
      </c>
      <c r="CL324" s="79" t="s">
        <v>728</v>
      </c>
      <c r="CM324" s="22" t="s">
        <v>1586</v>
      </c>
      <c r="CN324" s="9"/>
      <c r="CO324" s="9" t="s">
        <v>340</v>
      </c>
      <c r="CP324" s="81"/>
      <c r="CQ324" s="74" t="s">
        <v>340</v>
      </c>
      <c r="CR324" s="25"/>
      <c r="CS324" s="25"/>
      <c r="CT324" s="71"/>
      <c r="CU324" s="9" t="s">
        <v>348</v>
      </c>
      <c r="CV324" s="9">
        <v>1</v>
      </c>
      <c r="CW324" s="9">
        <v>4</v>
      </c>
      <c r="CX324" s="72" t="s">
        <v>728</v>
      </c>
      <c r="CY324" s="26" t="s">
        <v>1366</v>
      </c>
      <c r="CZ324" s="71"/>
      <c r="DA324" s="71"/>
      <c r="DB324" s="76"/>
      <c r="DC324" s="9"/>
      <c r="DD324" s="9" t="s">
        <v>340</v>
      </c>
      <c r="DE324" s="6"/>
      <c r="DF324" s="5"/>
      <c r="DG324" s="5"/>
      <c r="DH324" s="5"/>
      <c r="DI324" s="5" t="s">
        <v>340</v>
      </c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77"/>
      <c r="FE324" s="26"/>
      <c r="FF324" s="26"/>
      <c r="FG324" s="26"/>
      <c r="FH324" s="26"/>
      <c r="FI324" s="26"/>
      <c r="FJ324" s="26"/>
      <c r="FK324" s="26"/>
      <c r="FL324" s="26"/>
      <c r="FM324" s="26"/>
      <c r="FN324" s="26"/>
      <c r="FO324" s="26"/>
      <c r="FP324" s="26"/>
      <c r="FQ324" s="26"/>
      <c r="FR324" s="26"/>
      <c r="FS324" s="26"/>
      <c r="FT324" s="26"/>
      <c r="FU324" s="26"/>
      <c r="FV324" s="26"/>
      <c r="FW324" s="26"/>
      <c r="FX324" s="26"/>
      <c r="FY324" s="26"/>
      <c r="FZ324" s="26"/>
      <c r="GA324" s="26"/>
      <c r="GB324" s="26"/>
      <c r="GC324" s="26"/>
      <c r="GD324" s="26"/>
      <c r="GE324" s="26"/>
      <c r="GF324" s="26"/>
      <c r="GG324" s="26"/>
      <c r="GH324" s="26"/>
      <c r="GI324" s="26"/>
      <c r="GJ324" s="26"/>
      <c r="GK324" s="26"/>
      <c r="GL324" s="26"/>
      <c r="GM324" s="26"/>
      <c r="GN324" s="26"/>
      <c r="GO324" s="26"/>
      <c r="GP324" s="26"/>
      <c r="GQ324" s="26"/>
      <c r="GR324" s="26"/>
      <c r="GS324" s="26"/>
      <c r="GT324" s="26"/>
      <c r="GU324" s="26"/>
      <c r="GV324" s="26"/>
      <c r="GW324" s="26"/>
      <c r="GX324" s="26"/>
      <c r="GY324" s="26"/>
      <c r="GZ324" s="26"/>
      <c r="HA324" s="26"/>
      <c r="HB324" s="26"/>
      <c r="HC324" s="26"/>
      <c r="HD324" s="26"/>
      <c r="HE324" s="26"/>
      <c r="HF324" s="26"/>
      <c r="HG324" s="26"/>
      <c r="HH324" s="26"/>
      <c r="HI324" s="26"/>
      <c r="HJ324" s="26"/>
      <c r="HK324" s="26"/>
      <c r="HL324" s="26"/>
      <c r="HM324" s="26"/>
      <c r="HN324" s="26"/>
      <c r="HO324" s="26"/>
      <c r="HP324" s="26"/>
      <c r="HQ324" s="26"/>
      <c r="HR324" s="26"/>
      <c r="HS324" s="26"/>
      <c r="HT324" s="26"/>
      <c r="HU324" s="26"/>
      <c r="HV324" s="26"/>
      <c r="HW324" s="26"/>
      <c r="HX324" s="26"/>
      <c r="HY324" s="26"/>
      <c r="HZ324" s="26"/>
      <c r="IA324" s="26"/>
      <c r="IB324" s="26"/>
      <c r="IC324" s="26"/>
      <c r="ID324" s="26"/>
      <c r="IE324" s="26"/>
      <c r="IF324" s="26"/>
      <c r="IG324" s="26"/>
      <c r="IH324" s="26"/>
      <c r="II324" s="26"/>
      <c r="IJ324" s="26"/>
      <c r="IK324" s="26"/>
      <c r="IL324" s="26"/>
      <c r="IM324" s="26"/>
      <c r="IN324" s="26"/>
      <c r="IO324" s="26"/>
      <c r="IP324" s="26"/>
      <c r="IQ324" s="26"/>
      <c r="IR324" s="26"/>
    </row>
    <row r="325" spans="1:252" ht="25.5">
      <c r="A325" s="23" t="s">
        <v>640</v>
      </c>
      <c r="B325" s="9" t="s">
        <v>457</v>
      </c>
      <c r="C325" s="9" t="s">
        <v>92</v>
      </c>
      <c r="D325" s="9" t="s">
        <v>93</v>
      </c>
      <c r="E325" s="63" t="s">
        <v>1094</v>
      </c>
      <c r="F325" s="63" t="s">
        <v>1094</v>
      </c>
      <c r="G325" s="64">
        <v>684634</v>
      </c>
      <c r="H325" s="64">
        <v>811437</v>
      </c>
      <c r="I325" s="65" t="s">
        <v>497</v>
      </c>
      <c r="J325" s="65"/>
      <c r="K325" s="65"/>
      <c r="L325" s="6"/>
      <c r="M325" s="9" t="s">
        <v>344</v>
      </c>
      <c r="N325" s="66"/>
      <c r="O325" s="40">
        <v>102</v>
      </c>
      <c r="P325" s="40">
        <v>1586</v>
      </c>
      <c r="Q325" s="67"/>
      <c r="R325" s="67"/>
      <c r="S325" s="67"/>
      <c r="T325" s="65" t="s">
        <v>340</v>
      </c>
      <c r="U325" s="65" t="s">
        <v>340</v>
      </c>
      <c r="V325" s="68"/>
      <c r="W325" s="65"/>
      <c r="X325" s="65"/>
      <c r="Y325" s="65"/>
      <c r="Z325" s="68" t="s">
        <v>340</v>
      </c>
      <c r="AA325" s="69">
        <v>1</v>
      </c>
      <c r="AB325" s="69">
        <v>71.1340206185567</v>
      </c>
      <c r="AC325" s="9">
        <v>1</v>
      </c>
      <c r="AD325" s="69">
        <v>9.754163362410784</v>
      </c>
      <c r="AE325" s="79"/>
      <c r="AF325" s="79"/>
      <c r="AG325" s="79"/>
      <c r="AH325" s="79"/>
      <c r="AI325" s="20"/>
      <c r="AJ325" s="20"/>
      <c r="AK325" s="20"/>
      <c r="AL325" s="20" t="s">
        <v>1501</v>
      </c>
      <c r="AM325" s="9" t="s">
        <v>340</v>
      </c>
      <c r="AN325" s="9" t="s">
        <v>340</v>
      </c>
      <c r="AO325" s="9" t="s">
        <v>340</v>
      </c>
      <c r="AP325" s="9">
        <v>0</v>
      </c>
      <c r="AQ325" s="9" t="s">
        <v>340</v>
      </c>
      <c r="AR325" s="80" t="s">
        <v>340</v>
      </c>
      <c r="AS325" s="80" t="s">
        <v>340</v>
      </c>
      <c r="AT325" s="80">
        <v>0</v>
      </c>
      <c r="AU325" s="80" t="s">
        <v>340</v>
      </c>
      <c r="AV325" s="80" t="s">
        <v>340</v>
      </c>
      <c r="AW325" s="80" t="s">
        <v>340</v>
      </c>
      <c r="AX325" s="80" t="s">
        <v>340</v>
      </c>
      <c r="AY325" s="70">
        <v>71.1340206185567</v>
      </c>
      <c r="AZ325" s="70">
        <v>19.111816019032513</v>
      </c>
      <c r="BA325" s="70">
        <v>0</v>
      </c>
      <c r="BB325" s="70">
        <v>2.6169706582077716</v>
      </c>
      <c r="BC325" s="70">
        <v>2.0618556701030926</v>
      </c>
      <c r="BD325" s="70">
        <v>3.8858049167327517</v>
      </c>
      <c r="BE325" s="70">
        <v>1.189532117367169</v>
      </c>
      <c r="BF325" s="71" t="s">
        <v>340</v>
      </c>
      <c r="BG325" s="71" t="s">
        <v>340</v>
      </c>
      <c r="BH325" s="71" t="s">
        <v>340</v>
      </c>
      <c r="BI325" s="71" t="s">
        <v>340</v>
      </c>
      <c r="BJ325" s="71" t="s">
        <v>340</v>
      </c>
      <c r="BK325" s="71" t="s">
        <v>340</v>
      </c>
      <c r="BL325" s="9"/>
      <c r="BM325" s="9"/>
      <c r="BN325" s="3" t="s">
        <v>1232</v>
      </c>
      <c r="BO325" s="20" t="s">
        <v>1501</v>
      </c>
      <c r="BP325" s="9"/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9"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1</v>
      </c>
      <c r="CF325" s="9">
        <v>0</v>
      </c>
      <c r="CG325" s="9" t="s">
        <v>340</v>
      </c>
      <c r="CH325" s="9">
        <v>0</v>
      </c>
      <c r="CI325" s="9">
        <v>0</v>
      </c>
      <c r="CJ325" s="72">
        <v>5423</v>
      </c>
      <c r="CK325" s="72">
        <v>150</v>
      </c>
      <c r="CL325" s="24" t="s">
        <v>747</v>
      </c>
      <c r="CM325" s="22" t="s">
        <v>1564</v>
      </c>
      <c r="CN325" s="9"/>
      <c r="CO325" s="9" t="s">
        <v>340</v>
      </c>
      <c r="CP325" s="81"/>
      <c r="CQ325" s="74" t="s">
        <v>340</v>
      </c>
      <c r="CR325" s="25"/>
      <c r="CS325" s="25"/>
      <c r="CT325" s="71"/>
      <c r="CU325" s="9" t="s">
        <v>348</v>
      </c>
      <c r="CV325" s="9">
        <v>4</v>
      </c>
      <c r="CW325" s="9">
        <v>4</v>
      </c>
      <c r="CX325" s="72" t="s">
        <v>747</v>
      </c>
      <c r="CY325" s="2" t="s">
        <v>772</v>
      </c>
      <c r="CZ325" s="71"/>
      <c r="DA325" s="71"/>
      <c r="DB325" s="76"/>
      <c r="DC325" s="9"/>
      <c r="DD325" s="9" t="s">
        <v>340</v>
      </c>
      <c r="DE325" s="6"/>
      <c r="DF325" s="5"/>
      <c r="DG325" s="5"/>
      <c r="DH325" s="5"/>
      <c r="DI325" s="5" t="s">
        <v>340</v>
      </c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77"/>
      <c r="FE325" s="26"/>
      <c r="FF325" s="26"/>
      <c r="FG325" s="26"/>
      <c r="FH325" s="26"/>
      <c r="FI325" s="26"/>
      <c r="FJ325" s="26"/>
      <c r="FK325" s="26"/>
      <c r="FL325" s="26"/>
      <c r="FM325" s="26"/>
      <c r="FN325" s="26"/>
      <c r="FO325" s="26"/>
      <c r="FP325" s="26"/>
      <c r="FQ325" s="26"/>
      <c r="FR325" s="26"/>
      <c r="FS325" s="26"/>
      <c r="FT325" s="26"/>
      <c r="FU325" s="26"/>
      <c r="FV325" s="26"/>
      <c r="FW325" s="26"/>
      <c r="FX325" s="26"/>
      <c r="FY325" s="26"/>
      <c r="FZ325" s="26"/>
      <c r="GA325" s="26"/>
      <c r="GB325" s="26"/>
      <c r="GC325" s="26"/>
      <c r="GD325" s="26"/>
      <c r="GE325" s="26"/>
      <c r="GF325" s="26"/>
      <c r="GG325" s="26"/>
      <c r="GH325" s="26"/>
      <c r="GI325" s="26"/>
      <c r="GJ325" s="26"/>
      <c r="GK325" s="26"/>
      <c r="GL325" s="26"/>
      <c r="GM325" s="26"/>
      <c r="GN325" s="26"/>
      <c r="GO325" s="26"/>
      <c r="GP325" s="26"/>
      <c r="GQ325" s="26"/>
      <c r="GR325" s="26"/>
      <c r="GS325" s="26"/>
      <c r="GT325" s="26"/>
      <c r="GU325" s="26"/>
      <c r="GV325" s="26"/>
      <c r="GW325" s="26"/>
      <c r="GX325" s="26"/>
      <c r="GY325" s="26"/>
      <c r="GZ325" s="26"/>
      <c r="HA325" s="26"/>
      <c r="HB325" s="26"/>
      <c r="HC325" s="26"/>
      <c r="HD325" s="26"/>
      <c r="HE325" s="26"/>
      <c r="HF325" s="26"/>
      <c r="HG325" s="26"/>
      <c r="HH325" s="26"/>
      <c r="HI325" s="26"/>
      <c r="HJ325" s="26"/>
      <c r="HK325" s="26"/>
      <c r="HL325" s="26"/>
      <c r="HM325" s="26"/>
      <c r="HN325" s="26"/>
      <c r="HO325" s="26"/>
      <c r="HP325" s="26"/>
      <c r="HQ325" s="26"/>
      <c r="HR325" s="26"/>
      <c r="HS325" s="26"/>
      <c r="HT325" s="26"/>
      <c r="HU325" s="26"/>
      <c r="HV325" s="26"/>
      <c r="HW325" s="26"/>
      <c r="HX325" s="26"/>
      <c r="HY325" s="26"/>
      <c r="HZ325" s="26"/>
      <c r="IA325" s="26"/>
      <c r="IB325" s="26"/>
      <c r="IC325" s="26"/>
      <c r="ID325" s="26"/>
      <c r="IE325" s="26"/>
      <c r="IF325" s="26"/>
      <c r="IG325" s="26"/>
      <c r="IH325" s="26"/>
      <c r="II325" s="26"/>
      <c r="IJ325" s="26"/>
      <c r="IK325" s="26"/>
      <c r="IL325" s="26"/>
      <c r="IM325" s="26"/>
      <c r="IN325" s="26"/>
      <c r="IO325" s="26"/>
      <c r="IP325" s="26"/>
      <c r="IQ325" s="26"/>
      <c r="IR325" s="26"/>
    </row>
    <row r="326" spans="1:252" ht="25.5">
      <c r="A326" s="23" t="s">
        <v>633</v>
      </c>
      <c r="B326" s="9" t="s">
        <v>457</v>
      </c>
      <c r="C326" s="9" t="s">
        <v>100</v>
      </c>
      <c r="D326" s="9" t="s">
        <v>101</v>
      </c>
      <c r="E326" s="63" t="s">
        <v>1022</v>
      </c>
      <c r="F326" s="63" t="s">
        <v>1022</v>
      </c>
      <c r="G326" s="64">
        <v>692153</v>
      </c>
      <c r="H326" s="64">
        <v>814858</v>
      </c>
      <c r="I326" s="65" t="s">
        <v>497</v>
      </c>
      <c r="J326" s="65"/>
      <c r="K326" s="65"/>
      <c r="L326" s="6"/>
      <c r="M326" s="9" t="s">
        <v>344</v>
      </c>
      <c r="N326" s="82"/>
      <c r="O326" s="40">
        <v>1</v>
      </c>
      <c r="P326" s="40">
        <v>1806</v>
      </c>
      <c r="Q326" s="67"/>
      <c r="R326" s="67"/>
      <c r="S326" s="67"/>
      <c r="T326" s="9" t="s">
        <v>340</v>
      </c>
      <c r="U326" s="9"/>
      <c r="V326" s="68"/>
      <c r="W326" s="65"/>
      <c r="X326" s="65"/>
      <c r="Y326" s="65"/>
      <c r="Z326" s="68" t="s">
        <v>340</v>
      </c>
      <c r="AA326" s="69">
        <v>1</v>
      </c>
      <c r="AB326" s="69">
        <v>65.625</v>
      </c>
      <c r="AC326" s="9">
        <v>1</v>
      </c>
      <c r="AD326" s="69">
        <v>27.168367346938776</v>
      </c>
      <c r="AE326" s="25"/>
      <c r="AF326" s="25"/>
      <c r="AG326" s="25"/>
      <c r="AH326" s="25"/>
      <c r="AI326" s="20"/>
      <c r="AJ326" s="20"/>
      <c r="AK326" s="20"/>
      <c r="AL326" s="20" t="s">
        <v>1502</v>
      </c>
      <c r="AM326" s="9" t="s">
        <v>340</v>
      </c>
      <c r="AN326" s="9">
        <v>0</v>
      </c>
      <c r="AO326" s="9" t="s">
        <v>340</v>
      </c>
      <c r="AP326" s="9">
        <v>0</v>
      </c>
      <c r="AQ326" s="9">
        <v>0</v>
      </c>
      <c r="AR326" s="80" t="s">
        <v>340</v>
      </c>
      <c r="AS326" s="80" t="s">
        <v>340</v>
      </c>
      <c r="AT326" s="80">
        <v>0</v>
      </c>
      <c r="AU326" s="80" t="s">
        <v>340</v>
      </c>
      <c r="AV326" s="80" t="s">
        <v>340</v>
      </c>
      <c r="AW326" s="80" t="s">
        <v>340</v>
      </c>
      <c r="AX326" s="80" t="s">
        <v>340</v>
      </c>
      <c r="AY326" s="70">
        <v>65.625</v>
      </c>
      <c r="AZ326" s="70">
        <v>7.206632653061225</v>
      </c>
      <c r="BA326" s="70">
        <v>0</v>
      </c>
      <c r="BB326" s="70">
        <v>21.1734693877551</v>
      </c>
      <c r="BC326" s="70">
        <v>4.655612244897959</v>
      </c>
      <c r="BD326" s="70">
        <v>1.211734693877551</v>
      </c>
      <c r="BE326" s="70">
        <v>0.12755102040816327</v>
      </c>
      <c r="BF326" s="71" t="s">
        <v>340</v>
      </c>
      <c r="BG326" s="71" t="s">
        <v>340</v>
      </c>
      <c r="BH326" s="71"/>
      <c r="BI326" s="71" t="s">
        <v>340</v>
      </c>
      <c r="BJ326" s="71" t="s">
        <v>340</v>
      </c>
      <c r="BK326" s="71" t="s">
        <v>340</v>
      </c>
      <c r="BL326" s="9"/>
      <c r="BM326" s="9"/>
      <c r="BN326" s="3" t="s">
        <v>1240</v>
      </c>
      <c r="BO326" s="20" t="s">
        <v>1501</v>
      </c>
      <c r="BP326" s="9"/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9"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1</v>
      </c>
      <c r="CF326" s="9">
        <v>0</v>
      </c>
      <c r="CG326" s="9" t="s">
        <v>340</v>
      </c>
      <c r="CH326" s="9">
        <v>0</v>
      </c>
      <c r="CI326" s="9">
        <v>0</v>
      </c>
      <c r="CJ326" s="72">
        <v>3802</v>
      </c>
      <c r="CK326" s="72">
        <v>98</v>
      </c>
      <c r="CL326" s="79" t="s">
        <v>728</v>
      </c>
      <c r="CM326" s="22" t="s">
        <v>1579</v>
      </c>
      <c r="CN326" s="9"/>
      <c r="CO326" s="9" t="s">
        <v>340</v>
      </c>
      <c r="CP326" s="73"/>
      <c r="CQ326" s="74" t="s">
        <v>340</v>
      </c>
      <c r="CR326" s="25"/>
      <c r="CS326" s="25"/>
      <c r="CT326" s="71"/>
      <c r="CU326" s="9" t="s">
        <v>348</v>
      </c>
      <c r="CV326" s="9">
        <v>1</v>
      </c>
      <c r="CW326" s="9">
        <v>4</v>
      </c>
      <c r="CX326" s="75" t="s">
        <v>728</v>
      </c>
      <c r="CY326" s="26" t="s">
        <v>1366</v>
      </c>
      <c r="CZ326" s="71"/>
      <c r="DA326" s="71"/>
      <c r="DB326" s="76"/>
      <c r="DC326" s="9"/>
      <c r="DD326" s="9" t="s">
        <v>340</v>
      </c>
      <c r="DE326" s="6"/>
      <c r="DF326" s="5"/>
      <c r="DG326" s="5"/>
      <c r="DH326" s="5"/>
      <c r="DI326" s="5" t="s">
        <v>340</v>
      </c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77"/>
      <c r="FE326" s="26"/>
      <c r="FF326" s="26"/>
      <c r="FG326" s="26"/>
      <c r="FH326" s="26"/>
      <c r="FI326" s="26"/>
      <c r="FJ326" s="26"/>
      <c r="FK326" s="26"/>
      <c r="FL326" s="26"/>
      <c r="FM326" s="26"/>
      <c r="FN326" s="26"/>
      <c r="FO326" s="26"/>
      <c r="FP326" s="26"/>
      <c r="FQ326" s="26"/>
      <c r="FR326" s="26"/>
      <c r="FS326" s="26"/>
      <c r="FT326" s="26"/>
      <c r="FU326" s="26"/>
      <c r="FV326" s="26"/>
      <c r="FW326" s="26"/>
      <c r="FX326" s="26"/>
      <c r="FY326" s="26"/>
      <c r="FZ326" s="26"/>
      <c r="GA326" s="26"/>
      <c r="GB326" s="26"/>
      <c r="GC326" s="26"/>
      <c r="GD326" s="26"/>
      <c r="GE326" s="26"/>
      <c r="GF326" s="26"/>
      <c r="GG326" s="26"/>
      <c r="GH326" s="26"/>
      <c r="GI326" s="26"/>
      <c r="GJ326" s="26"/>
      <c r="GK326" s="26"/>
      <c r="GL326" s="26"/>
      <c r="GM326" s="26"/>
      <c r="GN326" s="26"/>
      <c r="GO326" s="26"/>
      <c r="GP326" s="26"/>
      <c r="GQ326" s="26"/>
      <c r="GR326" s="26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</row>
    <row r="327" spans="1:252" ht="20.25" customHeight="1">
      <c r="A327" s="23" t="s">
        <v>459</v>
      </c>
      <c r="B327" s="9" t="s">
        <v>457</v>
      </c>
      <c r="C327" s="9" t="s">
        <v>1852</v>
      </c>
      <c r="D327" s="9" t="s">
        <v>1853</v>
      </c>
      <c r="E327" s="63" t="s">
        <v>1019</v>
      </c>
      <c r="F327" s="63" t="s">
        <v>1019</v>
      </c>
      <c r="G327" s="64">
        <v>634523</v>
      </c>
      <c r="H327" s="64">
        <v>683321</v>
      </c>
      <c r="I327" s="65" t="s">
        <v>455</v>
      </c>
      <c r="J327" s="65"/>
      <c r="K327" s="65"/>
      <c r="L327" s="6"/>
      <c r="M327" s="9" t="s">
        <v>344</v>
      </c>
      <c r="N327" s="66"/>
      <c r="O327" s="40">
        <v>859</v>
      </c>
      <c r="P327" s="40">
        <v>15277</v>
      </c>
      <c r="Q327" s="67"/>
      <c r="R327" s="67"/>
      <c r="S327" s="67"/>
      <c r="T327" s="9" t="s">
        <v>340</v>
      </c>
      <c r="U327" s="9" t="s">
        <v>340</v>
      </c>
      <c r="V327" s="68" t="s">
        <v>340</v>
      </c>
      <c r="W327" s="65" t="s">
        <v>340</v>
      </c>
      <c r="X327" s="65" t="s">
        <v>340</v>
      </c>
      <c r="Y327" s="65"/>
      <c r="Z327" s="68"/>
      <c r="AA327" s="69">
        <v>1</v>
      </c>
      <c r="AB327" s="69">
        <v>80.0651613880891</v>
      </c>
      <c r="AC327" s="9">
        <v>1</v>
      </c>
      <c r="AD327" s="69">
        <v>16.33580845582664</v>
      </c>
      <c r="AE327" s="25"/>
      <c r="AF327" s="74"/>
      <c r="AG327" s="74"/>
      <c r="AH327" s="74"/>
      <c r="AI327" s="20"/>
      <c r="AJ327" s="20"/>
      <c r="AK327" s="20"/>
      <c r="AL327" s="20"/>
      <c r="AM327" s="9" t="s">
        <v>340</v>
      </c>
      <c r="AN327" s="9" t="s">
        <v>340</v>
      </c>
      <c r="AO327" s="9" t="s">
        <v>340</v>
      </c>
      <c r="AP327" s="9" t="s">
        <v>340</v>
      </c>
      <c r="AQ327" s="9" t="s">
        <v>340</v>
      </c>
      <c r="AR327" s="80" t="s">
        <v>340</v>
      </c>
      <c r="AS327" s="80" t="s">
        <v>340</v>
      </c>
      <c r="AT327" s="80">
        <v>0</v>
      </c>
      <c r="AU327" s="80" t="s">
        <v>340</v>
      </c>
      <c r="AV327" s="80" t="s">
        <v>340</v>
      </c>
      <c r="AW327" s="80" t="s">
        <v>340</v>
      </c>
      <c r="AX327" s="80" t="s">
        <v>340</v>
      </c>
      <c r="AY327" s="70">
        <v>80.0651613880891</v>
      </c>
      <c r="AZ327" s="70">
        <v>3.5990301560842557</v>
      </c>
      <c r="BA327" s="70">
        <v>0</v>
      </c>
      <c r="BB327" s="70">
        <v>5.220487952720109</v>
      </c>
      <c r="BC327" s="70">
        <v>5.220487952720109</v>
      </c>
      <c r="BD327" s="70">
        <v>4.288528564934081</v>
      </c>
      <c r="BE327" s="70">
        <v>1.606303985452341</v>
      </c>
      <c r="BF327" s="71" t="s">
        <v>340</v>
      </c>
      <c r="BG327" s="71" t="s">
        <v>340</v>
      </c>
      <c r="BH327" s="71" t="s">
        <v>340</v>
      </c>
      <c r="BI327" s="71" t="s">
        <v>340</v>
      </c>
      <c r="BJ327" s="71" t="s">
        <v>340</v>
      </c>
      <c r="BK327" s="71" t="s">
        <v>340</v>
      </c>
      <c r="BL327" s="84"/>
      <c r="BM327" s="9"/>
      <c r="BN327" s="3" t="s">
        <v>1245</v>
      </c>
      <c r="BO327" s="20" t="s">
        <v>1501</v>
      </c>
      <c r="BP327" s="9"/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9"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1</v>
      </c>
      <c r="CF327" s="9" t="s">
        <v>340</v>
      </c>
      <c r="CG327" s="9">
        <v>0</v>
      </c>
      <c r="CH327" s="9">
        <v>0</v>
      </c>
      <c r="CI327" s="9">
        <v>0</v>
      </c>
      <c r="CJ327" s="72">
        <v>8600</v>
      </c>
      <c r="CK327" s="72">
        <v>200</v>
      </c>
      <c r="CL327" s="24" t="s">
        <v>784</v>
      </c>
      <c r="CM327" s="21" t="s">
        <v>1500</v>
      </c>
      <c r="CN327" s="9"/>
      <c r="CO327" s="9"/>
      <c r="CP327" s="73"/>
      <c r="CQ327" s="74" t="s">
        <v>340</v>
      </c>
      <c r="CR327" s="25"/>
      <c r="CS327" s="25"/>
      <c r="CT327" s="71"/>
      <c r="CU327" s="9" t="s">
        <v>348</v>
      </c>
      <c r="CV327" s="9">
        <v>1</v>
      </c>
      <c r="CW327" s="9">
        <v>4</v>
      </c>
      <c r="CX327" s="75" t="s">
        <v>784</v>
      </c>
      <c r="CY327" s="26" t="s">
        <v>1361</v>
      </c>
      <c r="CZ327" s="71"/>
      <c r="DA327" s="71"/>
      <c r="DB327" s="76"/>
      <c r="DC327" s="9"/>
      <c r="DD327" s="9" t="s">
        <v>340</v>
      </c>
      <c r="DE327" s="6"/>
      <c r="DF327" s="5"/>
      <c r="DG327" s="5"/>
      <c r="DH327" s="5"/>
      <c r="DI327" s="5" t="s">
        <v>340</v>
      </c>
      <c r="DJ327" s="5"/>
      <c r="DK327" s="5"/>
      <c r="DL327" s="5"/>
      <c r="DM327" s="5"/>
      <c r="DN327" s="5"/>
      <c r="DO327" s="5"/>
      <c r="DP327" s="5"/>
      <c r="DQ327" s="5">
        <v>287.9</v>
      </c>
      <c r="DR327" s="5"/>
      <c r="DS327" s="5"/>
      <c r="DT327" s="5">
        <v>287.9</v>
      </c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>
        <v>287.9</v>
      </c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77">
        <v>287.9</v>
      </c>
      <c r="FE327" s="26"/>
      <c r="FF327" s="26"/>
      <c r="FG327" s="26"/>
      <c r="FH327" s="26"/>
      <c r="FI327" s="26"/>
      <c r="FJ327" s="26"/>
      <c r="FK327" s="26"/>
      <c r="FL327" s="26"/>
      <c r="FM327" s="26"/>
      <c r="FN327" s="26"/>
      <c r="FO327" s="26"/>
      <c r="FP327" s="26"/>
      <c r="FQ327" s="26"/>
      <c r="FR327" s="26"/>
      <c r="FS327" s="26"/>
      <c r="FT327" s="26"/>
      <c r="FU327" s="26"/>
      <c r="FV327" s="26"/>
      <c r="FW327" s="26"/>
      <c r="FX327" s="26"/>
      <c r="FY327" s="26"/>
      <c r="FZ327" s="26"/>
      <c r="GA327" s="26"/>
      <c r="GB327" s="26"/>
      <c r="GC327" s="26"/>
      <c r="GD327" s="26"/>
      <c r="GE327" s="26"/>
      <c r="GF327" s="26"/>
      <c r="GG327" s="26"/>
      <c r="GH327" s="26"/>
      <c r="GI327" s="26"/>
      <c r="GJ327" s="26"/>
      <c r="GK327" s="26"/>
      <c r="GL327" s="26"/>
      <c r="GM327" s="26"/>
      <c r="GN327" s="26"/>
      <c r="GO327" s="26"/>
      <c r="GP327" s="26"/>
      <c r="GQ327" s="26"/>
      <c r="GR327" s="26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</row>
    <row r="328" spans="1:252" ht="25.5" customHeight="1">
      <c r="A328" s="23" t="s">
        <v>618</v>
      </c>
      <c r="B328" s="9" t="s">
        <v>457</v>
      </c>
      <c r="C328" s="9" t="s">
        <v>111</v>
      </c>
      <c r="D328" s="9" t="s">
        <v>112</v>
      </c>
      <c r="E328" s="63" t="s">
        <v>1022</v>
      </c>
      <c r="F328" s="63" t="s">
        <v>1022</v>
      </c>
      <c r="G328" s="64">
        <v>625100</v>
      </c>
      <c r="H328" s="64">
        <v>695300</v>
      </c>
      <c r="I328" s="65" t="s">
        <v>497</v>
      </c>
      <c r="J328" s="65"/>
      <c r="K328" s="65"/>
      <c r="L328" s="6"/>
      <c r="M328" s="9" t="s">
        <v>344</v>
      </c>
      <c r="N328" s="66"/>
      <c r="O328" s="40">
        <v>4</v>
      </c>
      <c r="P328" s="40">
        <v>728</v>
      </c>
      <c r="Q328" s="67"/>
      <c r="R328" s="67"/>
      <c r="S328" s="67"/>
      <c r="T328" s="9" t="s">
        <v>340</v>
      </c>
      <c r="U328" s="9"/>
      <c r="V328" s="68"/>
      <c r="W328" s="65"/>
      <c r="X328" s="65"/>
      <c r="Y328" s="65"/>
      <c r="Z328" s="68" t="s">
        <v>340</v>
      </c>
      <c r="AA328" s="69">
        <v>1</v>
      </c>
      <c r="AB328" s="69">
        <v>68.34532374100719</v>
      </c>
      <c r="AC328" s="9">
        <v>1</v>
      </c>
      <c r="AD328" s="69">
        <v>28.057553956834532</v>
      </c>
      <c r="AE328" s="25"/>
      <c r="AF328" s="25"/>
      <c r="AG328" s="25"/>
      <c r="AH328" s="25"/>
      <c r="AI328" s="20"/>
      <c r="AJ328" s="20"/>
      <c r="AK328" s="20"/>
      <c r="AL328" s="20" t="s">
        <v>1502</v>
      </c>
      <c r="AM328" s="9" t="s">
        <v>340</v>
      </c>
      <c r="AN328" s="9">
        <v>0</v>
      </c>
      <c r="AO328" s="9" t="s">
        <v>340</v>
      </c>
      <c r="AP328" s="9">
        <v>0</v>
      </c>
      <c r="AQ328" s="9">
        <v>0</v>
      </c>
      <c r="AR328" s="9" t="s">
        <v>340</v>
      </c>
      <c r="AS328" s="9" t="s">
        <v>340</v>
      </c>
      <c r="AT328" s="9">
        <v>0</v>
      </c>
      <c r="AU328" s="9" t="s">
        <v>340</v>
      </c>
      <c r="AV328" s="9" t="s">
        <v>340</v>
      </c>
      <c r="AW328" s="9" t="s">
        <v>340</v>
      </c>
      <c r="AX328" s="9">
        <v>0</v>
      </c>
      <c r="AY328" s="78">
        <v>68.34532374100719</v>
      </c>
      <c r="AZ328" s="78">
        <v>3.597122302158273</v>
      </c>
      <c r="BA328" s="78">
        <v>0</v>
      </c>
      <c r="BB328" s="78">
        <v>23.26139088729017</v>
      </c>
      <c r="BC328" s="78">
        <v>0.4796163069544364</v>
      </c>
      <c r="BD328" s="78">
        <v>4.316546762589928</v>
      </c>
      <c r="BE328" s="78">
        <v>0</v>
      </c>
      <c r="BF328" s="71" t="s">
        <v>340</v>
      </c>
      <c r="BG328" s="71"/>
      <c r="BH328" s="71"/>
      <c r="BI328" s="71"/>
      <c r="BJ328" s="71"/>
      <c r="BK328" s="71" t="s">
        <v>340</v>
      </c>
      <c r="BL328" s="9"/>
      <c r="BM328" s="9"/>
      <c r="BN328" s="3" t="s">
        <v>1252</v>
      </c>
      <c r="BO328" s="20" t="s">
        <v>1501</v>
      </c>
      <c r="BP328" s="9"/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9"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1</v>
      </c>
      <c r="CF328" s="9">
        <v>0</v>
      </c>
      <c r="CG328" s="9" t="s">
        <v>340</v>
      </c>
      <c r="CH328" s="9">
        <v>0</v>
      </c>
      <c r="CI328" s="9">
        <v>0</v>
      </c>
      <c r="CJ328" s="72">
        <v>1899</v>
      </c>
      <c r="CK328" s="72">
        <v>75</v>
      </c>
      <c r="CL328" s="79" t="s">
        <v>788</v>
      </c>
      <c r="CM328" s="22" t="s">
        <v>113</v>
      </c>
      <c r="CN328" s="9"/>
      <c r="CO328" s="9" t="s">
        <v>340</v>
      </c>
      <c r="CP328" s="73"/>
      <c r="CQ328" s="74" t="s">
        <v>340</v>
      </c>
      <c r="CR328" s="25"/>
      <c r="CS328" s="25"/>
      <c r="CT328" s="71"/>
      <c r="CU328" s="9" t="s">
        <v>348</v>
      </c>
      <c r="CV328" s="9"/>
      <c r="CW328" s="9">
        <v>4</v>
      </c>
      <c r="CX328" s="75" t="s">
        <v>788</v>
      </c>
      <c r="CY328" s="26" t="s">
        <v>1379</v>
      </c>
      <c r="CZ328" s="71"/>
      <c r="DA328" s="71"/>
      <c r="DB328" s="76"/>
      <c r="DC328" s="9"/>
      <c r="DD328" s="9" t="s">
        <v>340</v>
      </c>
      <c r="DE328" s="6"/>
      <c r="DF328" s="5"/>
      <c r="DG328" s="5"/>
      <c r="DH328" s="5"/>
      <c r="DI328" s="5" t="s">
        <v>340</v>
      </c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77"/>
      <c r="FE328" s="26"/>
      <c r="FF328" s="26"/>
      <c r="FG328" s="26"/>
      <c r="FH328" s="26"/>
      <c r="FI328" s="26"/>
      <c r="FJ328" s="26"/>
      <c r="FK328" s="26"/>
      <c r="FL328" s="26"/>
      <c r="FM328" s="26"/>
      <c r="FN328" s="26"/>
      <c r="FO328" s="26"/>
      <c r="FP328" s="26"/>
      <c r="FQ328" s="26"/>
      <c r="FR328" s="26"/>
      <c r="FS328" s="26"/>
      <c r="FT328" s="26"/>
      <c r="FU328" s="26"/>
      <c r="FV328" s="26"/>
      <c r="FW328" s="26"/>
      <c r="FX328" s="26"/>
      <c r="FY328" s="26"/>
      <c r="FZ328" s="26"/>
      <c r="GA328" s="26"/>
      <c r="GB328" s="26"/>
      <c r="GC328" s="26"/>
      <c r="GD328" s="26"/>
      <c r="GE328" s="26"/>
      <c r="GF328" s="26"/>
      <c r="GG328" s="26"/>
      <c r="GH328" s="26"/>
      <c r="GI328" s="26"/>
      <c r="GJ328" s="26"/>
      <c r="GK328" s="26"/>
      <c r="GL328" s="26"/>
      <c r="GM328" s="26"/>
      <c r="GN328" s="26"/>
      <c r="GO328" s="26"/>
      <c r="GP328" s="26"/>
      <c r="GQ328" s="26"/>
      <c r="GR328" s="26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</row>
    <row r="329" spans="1:252" ht="25.5">
      <c r="A329" s="23" t="s">
        <v>612</v>
      </c>
      <c r="B329" s="9" t="s">
        <v>457</v>
      </c>
      <c r="C329" s="9" t="s">
        <v>114</v>
      </c>
      <c r="D329" s="9" t="s">
        <v>115</v>
      </c>
      <c r="E329" s="63" t="s">
        <v>1102</v>
      </c>
      <c r="F329" s="63" t="s">
        <v>1102</v>
      </c>
      <c r="G329" s="64">
        <v>683204</v>
      </c>
      <c r="H329" s="64">
        <v>894829</v>
      </c>
      <c r="I329" s="65" t="s">
        <v>497</v>
      </c>
      <c r="J329" s="65"/>
      <c r="K329" s="65"/>
      <c r="L329" s="6"/>
      <c r="M329" s="9" t="s">
        <v>344</v>
      </c>
      <c r="N329" s="66"/>
      <c r="O329" s="40"/>
      <c r="P329" s="40">
        <v>1353</v>
      </c>
      <c r="Q329" s="67"/>
      <c r="R329" s="67"/>
      <c r="S329" s="67"/>
      <c r="T329" s="65" t="s">
        <v>340</v>
      </c>
      <c r="U329" s="65"/>
      <c r="V329" s="68"/>
      <c r="W329" s="65"/>
      <c r="X329" s="65"/>
      <c r="Y329" s="65"/>
      <c r="Z329" s="68" t="s">
        <v>340</v>
      </c>
      <c r="AA329" s="69">
        <v>1</v>
      </c>
      <c r="AB329" s="69">
        <v>87.06962509563887</v>
      </c>
      <c r="AC329" s="9">
        <v>1</v>
      </c>
      <c r="AD329" s="69">
        <v>9.334353481254782</v>
      </c>
      <c r="AE329" s="79"/>
      <c r="AF329" s="79"/>
      <c r="AG329" s="79"/>
      <c r="AH329" s="79"/>
      <c r="AI329" s="20"/>
      <c r="AJ329" s="20"/>
      <c r="AK329" s="20"/>
      <c r="AL329" s="20" t="s">
        <v>1501</v>
      </c>
      <c r="AM329" s="9" t="s">
        <v>340</v>
      </c>
      <c r="AN329" s="9">
        <v>0</v>
      </c>
      <c r="AO329" s="9" t="s">
        <v>340</v>
      </c>
      <c r="AP329" s="9">
        <v>0</v>
      </c>
      <c r="AQ329" s="9">
        <v>0</v>
      </c>
      <c r="AR329" s="80" t="s">
        <v>340</v>
      </c>
      <c r="AS329" s="80" t="s">
        <v>340</v>
      </c>
      <c r="AT329" s="80">
        <v>0</v>
      </c>
      <c r="AU329" s="80" t="s">
        <v>340</v>
      </c>
      <c r="AV329" s="80" t="s">
        <v>340</v>
      </c>
      <c r="AW329" s="80" t="s">
        <v>340</v>
      </c>
      <c r="AX329" s="80" t="s">
        <v>340</v>
      </c>
      <c r="AY329" s="70">
        <v>87.06962509563887</v>
      </c>
      <c r="AZ329" s="70">
        <v>3.5960214231063508</v>
      </c>
      <c r="BA329" s="70">
        <v>0</v>
      </c>
      <c r="BB329" s="70">
        <v>1.7597551644988525</v>
      </c>
      <c r="BC329" s="70">
        <v>4.437643458301454</v>
      </c>
      <c r="BD329" s="70">
        <v>2.9074215761285385</v>
      </c>
      <c r="BE329" s="70">
        <v>0.22953328232593728</v>
      </c>
      <c r="BF329" s="71" t="s">
        <v>340</v>
      </c>
      <c r="BG329" s="71" t="s">
        <v>340</v>
      </c>
      <c r="BH329" s="71"/>
      <c r="BI329" s="71" t="s">
        <v>340</v>
      </c>
      <c r="BJ329" s="71" t="s">
        <v>340</v>
      </c>
      <c r="BK329" s="71" t="s">
        <v>340</v>
      </c>
      <c r="BL329" s="9"/>
      <c r="BM329" s="9"/>
      <c r="BN329" s="3" t="s">
        <v>1255</v>
      </c>
      <c r="BO329" s="20" t="s">
        <v>1501</v>
      </c>
      <c r="BP329" s="9"/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9"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1</v>
      </c>
      <c r="CF329" s="9">
        <v>0</v>
      </c>
      <c r="CG329" s="9" t="s">
        <v>340</v>
      </c>
      <c r="CH329" s="9">
        <v>0</v>
      </c>
      <c r="CI329" s="9">
        <v>0</v>
      </c>
      <c r="CJ329" s="72">
        <v>5003</v>
      </c>
      <c r="CK329" s="72">
        <v>98</v>
      </c>
      <c r="CL329" s="24" t="s">
        <v>790</v>
      </c>
      <c r="CM329" s="22" t="s">
        <v>1586</v>
      </c>
      <c r="CN329" s="9"/>
      <c r="CO329" s="9" t="s">
        <v>340</v>
      </c>
      <c r="CP329" s="81"/>
      <c r="CQ329" s="74" t="s">
        <v>340</v>
      </c>
      <c r="CR329" s="25"/>
      <c r="CS329" s="25"/>
      <c r="CT329" s="71"/>
      <c r="CU329" s="9" t="s">
        <v>348</v>
      </c>
      <c r="CV329" s="9">
        <v>1</v>
      </c>
      <c r="CW329" s="9">
        <v>4</v>
      </c>
      <c r="CX329" s="72" t="s">
        <v>790</v>
      </c>
      <c r="CY329" s="2" t="s">
        <v>1366</v>
      </c>
      <c r="CZ329" s="71"/>
      <c r="DA329" s="71"/>
      <c r="DB329" s="76"/>
      <c r="DC329" s="9"/>
      <c r="DD329" s="9" t="s">
        <v>340</v>
      </c>
      <c r="DE329" s="6"/>
      <c r="DF329" s="5"/>
      <c r="DG329" s="5"/>
      <c r="DH329" s="5"/>
      <c r="DI329" s="5" t="s">
        <v>340</v>
      </c>
      <c r="DJ329" s="5"/>
      <c r="DK329" s="5"/>
      <c r="DL329" s="5"/>
      <c r="DM329" s="5"/>
      <c r="DN329" s="5"/>
      <c r="DO329" s="5"/>
      <c r="DP329" s="5"/>
      <c r="DQ329" s="5"/>
      <c r="DR329" s="5"/>
      <c r="DS329" s="5">
        <v>220</v>
      </c>
      <c r="DT329" s="5">
        <v>220</v>
      </c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>
        <v>220</v>
      </c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77">
        <v>22</v>
      </c>
      <c r="FE329" s="26"/>
      <c r="FF329" s="26"/>
      <c r="FG329" s="26"/>
      <c r="FH329" s="26"/>
      <c r="FI329" s="26"/>
      <c r="FJ329" s="26"/>
      <c r="FK329" s="26"/>
      <c r="FL329" s="26"/>
      <c r="FM329" s="26"/>
      <c r="FN329" s="26"/>
      <c r="FO329" s="26"/>
      <c r="FP329" s="26"/>
      <c r="FQ329" s="26"/>
      <c r="FR329" s="26"/>
      <c r="FS329" s="26"/>
      <c r="FT329" s="26"/>
      <c r="FU329" s="26"/>
      <c r="FV329" s="26"/>
      <c r="FW329" s="26"/>
      <c r="FX329" s="26"/>
      <c r="FY329" s="26"/>
      <c r="FZ329" s="26"/>
      <c r="GA329" s="26"/>
      <c r="GB329" s="26"/>
      <c r="GC329" s="26"/>
      <c r="GD329" s="26"/>
      <c r="GE329" s="26"/>
      <c r="GF329" s="26"/>
      <c r="GG329" s="26"/>
      <c r="GH329" s="26"/>
      <c r="GI329" s="26"/>
      <c r="GJ329" s="26"/>
      <c r="GK329" s="26"/>
      <c r="GL329" s="26"/>
      <c r="GM329" s="26"/>
      <c r="GN329" s="26"/>
      <c r="GO329" s="26"/>
      <c r="GP329" s="26"/>
      <c r="GQ329" s="26"/>
      <c r="GR329" s="26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</row>
    <row r="330" spans="1:252" ht="25.5">
      <c r="A330" s="23" t="s">
        <v>611</v>
      </c>
      <c r="B330" s="9" t="s">
        <v>457</v>
      </c>
      <c r="C330" s="9" t="s">
        <v>1919</v>
      </c>
      <c r="D330" s="9" t="s">
        <v>1920</v>
      </c>
      <c r="E330" s="63" t="s">
        <v>1038</v>
      </c>
      <c r="F330" s="63" t="s">
        <v>1038</v>
      </c>
      <c r="G330" s="64">
        <v>674900</v>
      </c>
      <c r="H330" s="64">
        <v>1150838</v>
      </c>
      <c r="I330" s="65" t="s">
        <v>497</v>
      </c>
      <c r="J330" s="65"/>
      <c r="K330" s="65"/>
      <c r="L330" s="60"/>
      <c r="M330" s="9" t="s">
        <v>344</v>
      </c>
      <c r="N330" s="66"/>
      <c r="O330" s="40">
        <v>16</v>
      </c>
      <c r="P330" s="40">
        <v>1361</v>
      </c>
      <c r="Q330" s="67"/>
      <c r="R330" s="67"/>
      <c r="S330" s="67"/>
      <c r="T330" s="9" t="s">
        <v>340</v>
      </c>
      <c r="U330" s="9"/>
      <c r="V330" s="68" t="s">
        <v>340</v>
      </c>
      <c r="W330" s="65"/>
      <c r="X330" s="65" t="s">
        <v>340</v>
      </c>
      <c r="Y330" s="65"/>
      <c r="Z330" s="68"/>
      <c r="AA330" s="69">
        <v>1</v>
      </c>
      <c r="AB330" s="69">
        <v>87.87023977433005</v>
      </c>
      <c r="AC330" s="9">
        <v>1</v>
      </c>
      <c r="AD330" s="69">
        <v>4.9365303244005645</v>
      </c>
      <c r="AE330" s="79"/>
      <c r="AF330" s="79"/>
      <c r="AG330" s="79"/>
      <c r="AH330" s="79"/>
      <c r="AI330" s="20"/>
      <c r="AJ330" s="20"/>
      <c r="AK330" s="20"/>
      <c r="AL330" s="20" t="s">
        <v>1501</v>
      </c>
      <c r="AM330" s="9" t="s">
        <v>340</v>
      </c>
      <c r="AN330" s="9">
        <v>0</v>
      </c>
      <c r="AO330" s="9" t="s">
        <v>340</v>
      </c>
      <c r="AP330" s="9">
        <v>0</v>
      </c>
      <c r="AQ330" s="9">
        <v>0</v>
      </c>
      <c r="AR330" s="80" t="s">
        <v>340</v>
      </c>
      <c r="AS330" s="80" t="s">
        <v>340</v>
      </c>
      <c r="AT330" s="80">
        <v>0</v>
      </c>
      <c r="AU330" s="80" t="s">
        <v>340</v>
      </c>
      <c r="AV330" s="80" t="s">
        <v>340</v>
      </c>
      <c r="AW330" s="80" t="s">
        <v>340</v>
      </c>
      <c r="AX330" s="80" t="s">
        <v>340</v>
      </c>
      <c r="AY330" s="70">
        <v>87.87023977433005</v>
      </c>
      <c r="AZ330" s="70">
        <v>7.193229901269394</v>
      </c>
      <c r="BA330" s="70">
        <v>0</v>
      </c>
      <c r="BB330" s="70">
        <v>1.2693935119887165</v>
      </c>
      <c r="BC330" s="70">
        <v>0.5641748942172073</v>
      </c>
      <c r="BD330" s="70">
        <v>1.7630465444287728</v>
      </c>
      <c r="BE330" s="70">
        <v>1.3399153737658673</v>
      </c>
      <c r="BF330" s="71" t="s">
        <v>340</v>
      </c>
      <c r="BG330" s="71" t="s">
        <v>340</v>
      </c>
      <c r="BH330" s="71"/>
      <c r="BI330" s="71"/>
      <c r="BJ330" s="71" t="s">
        <v>340</v>
      </c>
      <c r="BK330" s="71" t="s">
        <v>340</v>
      </c>
      <c r="BL330" s="9"/>
      <c r="BM330" s="9"/>
      <c r="BN330" s="3" t="s">
        <v>1256</v>
      </c>
      <c r="BO330" s="20" t="s">
        <v>1501</v>
      </c>
      <c r="BP330" s="9"/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9"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1</v>
      </c>
      <c r="CF330" s="9">
        <v>0</v>
      </c>
      <c r="CG330" s="9" t="s">
        <v>340</v>
      </c>
      <c r="CH330" s="9">
        <v>0</v>
      </c>
      <c r="CI330" s="9">
        <v>0</v>
      </c>
      <c r="CJ330" s="72">
        <v>5500</v>
      </c>
      <c r="CK330" s="72">
        <v>100</v>
      </c>
      <c r="CL330" s="79" t="s">
        <v>784</v>
      </c>
      <c r="CM330" s="22" t="s">
        <v>1564</v>
      </c>
      <c r="CN330" s="9"/>
      <c r="CO330" s="9" t="s">
        <v>340</v>
      </c>
      <c r="CP330" s="81" t="s">
        <v>340</v>
      </c>
      <c r="CQ330" s="74" t="s">
        <v>340</v>
      </c>
      <c r="CR330" s="25"/>
      <c r="CS330" s="25"/>
      <c r="CT330" s="71"/>
      <c r="CU330" s="9" t="s">
        <v>348</v>
      </c>
      <c r="CV330" s="9">
        <v>1</v>
      </c>
      <c r="CW330" s="9">
        <v>4</v>
      </c>
      <c r="CX330" s="72" t="s">
        <v>784</v>
      </c>
      <c r="CY330" s="26" t="s">
        <v>1371</v>
      </c>
      <c r="CZ330" s="71"/>
      <c r="DA330" s="71"/>
      <c r="DB330" s="76"/>
      <c r="DC330" s="9"/>
      <c r="DD330" s="9" t="s">
        <v>340</v>
      </c>
      <c r="DE330" s="6"/>
      <c r="DF330" s="5"/>
      <c r="DG330" s="5"/>
      <c r="DH330" s="5"/>
      <c r="DI330" s="5" t="s">
        <v>340</v>
      </c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77"/>
      <c r="FE330" s="26"/>
      <c r="FF330" s="26"/>
      <c r="FG330" s="26"/>
      <c r="FH330" s="26"/>
      <c r="FI330" s="26"/>
      <c r="FJ330" s="26"/>
      <c r="FK330" s="26"/>
      <c r="FL330" s="26"/>
      <c r="FM330" s="26"/>
      <c r="FN330" s="26"/>
      <c r="FO330" s="26"/>
      <c r="FP330" s="26"/>
      <c r="FQ330" s="26"/>
      <c r="FR330" s="26"/>
      <c r="FS330" s="26"/>
      <c r="FT330" s="26"/>
      <c r="FU330" s="26"/>
      <c r="FV330" s="26"/>
      <c r="FW330" s="26"/>
      <c r="FX330" s="26"/>
      <c r="FY330" s="26"/>
      <c r="FZ330" s="26"/>
      <c r="GA330" s="26"/>
      <c r="GB330" s="26"/>
      <c r="GC330" s="26"/>
      <c r="GD330" s="26"/>
      <c r="GE330" s="26"/>
      <c r="GF330" s="26"/>
      <c r="GG330" s="26"/>
      <c r="GH330" s="26"/>
      <c r="GI330" s="26"/>
      <c r="GJ330" s="26"/>
      <c r="GK330" s="26"/>
      <c r="GL330" s="26"/>
      <c r="GM330" s="26"/>
      <c r="GN330" s="26"/>
      <c r="GO330" s="26"/>
      <c r="GP330" s="26"/>
      <c r="GQ330" s="26"/>
      <c r="GR330" s="26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</row>
    <row r="331" spans="1:252" ht="25.5">
      <c r="A331" s="23" t="s">
        <v>584</v>
      </c>
      <c r="B331" s="9" t="s">
        <v>457</v>
      </c>
      <c r="C331" s="9" t="s">
        <v>132</v>
      </c>
      <c r="D331" s="9" t="s">
        <v>133</v>
      </c>
      <c r="E331" s="63" t="s">
        <v>1022</v>
      </c>
      <c r="F331" s="63" t="s">
        <v>1022</v>
      </c>
      <c r="G331" s="64">
        <v>725856</v>
      </c>
      <c r="H331" s="64">
        <v>843649</v>
      </c>
      <c r="I331" s="65" t="s">
        <v>497</v>
      </c>
      <c r="J331" s="65"/>
      <c r="K331" s="65"/>
      <c r="L331" s="6"/>
      <c r="M331" s="9" t="s">
        <v>344</v>
      </c>
      <c r="N331" s="66"/>
      <c r="O331" s="40">
        <v>43</v>
      </c>
      <c r="P331" s="40">
        <v>570</v>
      </c>
      <c r="Q331" s="67"/>
      <c r="R331" s="67"/>
      <c r="S331" s="67"/>
      <c r="T331" s="65" t="s">
        <v>340</v>
      </c>
      <c r="U331" s="65" t="s">
        <v>340</v>
      </c>
      <c r="V331" s="68"/>
      <c r="W331" s="65"/>
      <c r="X331" s="65"/>
      <c r="Y331" s="65"/>
      <c r="Z331" s="68" t="s">
        <v>340</v>
      </c>
      <c r="AA331" s="69">
        <v>1</v>
      </c>
      <c r="AB331" s="69">
        <v>83.33333333333334</v>
      </c>
      <c r="AC331" s="9">
        <v>1</v>
      </c>
      <c r="AD331" s="69">
        <v>12.5</v>
      </c>
      <c r="AE331" s="79"/>
      <c r="AF331" s="79"/>
      <c r="AG331" s="79"/>
      <c r="AH331" s="79"/>
      <c r="AI331" s="20"/>
      <c r="AJ331" s="20"/>
      <c r="AK331" s="20"/>
      <c r="AL331" s="20" t="s">
        <v>1501</v>
      </c>
      <c r="AM331" s="9" t="s">
        <v>340</v>
      </c>
      <c r="AN331" s="9" t="s">
        <v>340</v>
      </c>
      <c r="AO331" s="9" t="s">
        <v>340</v>
      </c>
      <c r="AP331" s="9">
        <v>0</v>
      </c>
      <c r="AQ331" s="9">
        <v>0</v>
      </c>
      <c r="AR331" s="80" t="s">
        <v>340</v>
      </c>
      <c r="AS331" s="80" t="s">
        <v>340</v>
      </c>
      <c r="AT331" s="80">
        <v>0</v>
      </c>
      <c r="AU331" s="80" t="s">
        <v>340</v>
      </c>
      <c r="AV331" s="80" t="s">
        <v>340</v>
      </c>
      <c r="AW331" s="80" t="s">
        <v>340</v>
      </c>
      <c r="AX331" s="80" t="s">
        <v>340</v>
      </c>
      <c r="AY331" s="70">
        <v>83.33333333333334</v>
      </c>
      <c r="AZ331" s="70">
        <v>4.166666666666666</v>
      </c>
      <c r="BA331" s="70">
        <v>0</v>
      </c>
      <c r="BB331" s="70">
        <v>3.373015873015873</v>
      </c>
      <c r="BC331" s="70">
        <v>0.3968253968253968</v>
      </c>
      <c r="BD331" s="70">
        <v>7.5396825396825395</v>
      </c>
      <c r="BE331" s="70">
        <v>1.1904761904761905</v>
      </c>
      <c r="BF331" s="71" t="s">
        <v>340</v>
      </c>
      <c r="BG331" s="71"/>
      <c r="BH331" s="71" t="s">
        <v>340</v>
      </c>
      <c r="BI331" s="71" t="s">
        <v>340</v>
      </c>
      <c r="BJ331" s="71" t="s">
        <v>340</v>
      </c>
      <c r="BK331" s="71" t="s">
        <v>340</v>
      </c>
      <c r="BL331" s="9"/>
      <c r="BM331" s="9"/>
      <c r="BN331" s="3" t="s">
        <v>1287</v>
      </c>
      <c r="BO331" s="20" t="s">
        <v>1502</v>
      </c>
      <c r="BP331" s="9"/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9"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1</v>
      </c>
      <c r="CF331" s="9">
        <v>0</v>
      </c>
      <c r="CG331" s="9" t="s">
        <v>340</v>
      </c>
      <c r="CH331" s="9">
        <v>0</v>
      </c>
      <c r="CI331" s="9">
        <v>0</v>
      </c>
      <c r="CJ331" s="72">
        <v>6400</v>
      </c>
      <c r="CK331" s="72">
        <v>150</v>
      </c>
      <c r="CL331" s="24" t="s">
        <v>772</v>
      </c>
      <c r="CM331" s="22" t="s">
        <v>1500</v>
      </c>
      <c r="CN331" s="9"/>
      <c r="CO331" s="9" t="s">
        <v>340</v>
      </c>
      <c r="CP331" s="81"/>
      <c r="CQ331" s="74" t="s">
        <v>340</v>
      </c>
      <c r="CR331" s="25"/>
      <c r="CS331" s="25"/>
      <c r="CT331" s="71"/>
      <c r="CU331" s="9" t="s">
        <v>348</v>
      </c>
      <c r="CV331" s="9">
        <v>1</v>
      </c>
      <c r="CW331" s="9">
        <v>4</v>
      </c>
      <c r="CX331" s="72" t="s">
        <v>772</v>
      </c>
      <c r="CY331" s="2" t="s">
        <v>1386</v>
      </c>
      <c r="CZ331" s="71"/>
      <c r="DA331" s="71"/>
      <c r="DB331" s="76"/>
      <c r="DC331" s="9"/>
      <c r="DD331" s="9" t="s">
        <v>340</v>
      </c>
      <c r="DE331" s="6"/>
      <c r="DF331" s="5"/>
      <c r="DG331" s="5"/>
      <c r="DH331" s="5"/>
      <c r="DI331" s="5" t="s">
        <v>340</v>
      </c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77"/>
      <c r="FE331" s="26"/>
      <c r="FF331" s="26"/>
      <c r="FG331" s="26"/>
      <c r="FH331" s="26"/>
      <c r="FI331" s="26"/>
      <c r="FJ331" s="26"/>
      <c r="FK331" s="26"/>
      <c r="FL331" s="26"/>
      <c r="FM331" s="26"/>
      <c r="FN331" s="26"/>
      <c r="FO331" s="26"/>
      <c r="FP331" s="26"/>
      <c r="FQ331" s="26"/>
      <c r="FR331" s="26"/>
      <c r="FS331" s="26"/>
      <c r="FT331" s="26"/>
      <c r="FU331" s="26"/>
      <c r="FV331" s="26"/>
      <c r="FW331" s="26"/>
      <c r="FX331" s="26"/>
      <c r="FY331" s="26"/>
      <c r="FZ331" s="26"/>
      <c r="GA331" s="26"/>
      <c r="GB331" s="26"/>
      <c r="GC331" s="26"/>
      <c r="GD331" s="26"/>
      <c r="GE331" s="26"/>
      <c r="GF331" s="26"/>
      <c r="GG331" s="26"/>
      <c r="GH331" s="26"/>
      <c r="GI331" s="26"/>
      <c r="GJ331" s="26"/>
      <c r="GK331" s="26"/>
      <c r="GL331" s="26"/>
      <c r="GM331" s="26"/>
      <c r="GN331" s="26"/>
      <c r="GO331" s="26"/>
      <c r="GP331" s="26"/>
      <c r="GQ331" s="26"/>
      <c r="GR331" s="26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</row>
    <row r="332" spans="1:252" ht="25.5">
      <c r="A332" s="23" t="s">
        <v>574</v>
      </c>
      <c r="B332" s="9" t="s">
        <v>457</v>
      </c>
      <c r="C332" s="9" t="s">
        <v>1891</v>
      </c>
      <c r="D332" s="9" t="s">
        <v>1892</v>
      </c>
      <c r="E332" s="63" t="s">
        <v>1022</v>
      </c>
      <c r="F332" s="63" t="s">
        <v>1022</v>
      </c>
      <c r="G332" s="64">
        <v>660842</v>
      </c>
      <c r="H332" s="64">
        <v>654249</v>
      </c>
      <c r="I332" s="65" t="s">
        <v>497</v>
      </c>
      <c r="J332" s="65"/>
      <c r="K332" s="65"/>
      <c r="L332" s="60"/>
      <c r="M332" s="9" t="s">
        <v>344</v>
      </c>
      <c r="N332" s="66"/>
      <c r="O332" s="40"/>
      <c r="P332" s="40">
        <v>2360</v>
      </c>
      <c r="Q332" s="67"/>
      <c r="R332" s="67"/>
      <c r="S332" s="67"/>
      <c r="T332" s="9" t="s">
        <v>340</v>
      </c>
      <c r="U332" s="9"/>
      <c r="V332" s="68" t="s">
        <v>340</v>
      </c>
      <c r="W332" s="65" t="s">
        <v>340</v>
      </c>
      <c r="X332" s="65" t="s">
        <v>340</v>
      </c>
      <c r="Y332" s="65" t="s">
        <v>340</v>
      </c>
      <c r="Z332" s="68"/>
      <c r="AA332" s="69">
        <v>1</v>
      </c>
      <c r="AB332" s="69">
        <v>92.10206561360876</v>
      </c>
      <c r="AC332" s="9">
        <v>1</v>
      </c>
      <c r="AD332" s="69">
        <v>6.034831915755366</v>
      </c>
      <c r="AE332" s="24"/>
      <c r="AF332" s="83"/>
      <c r="AG332" s="74"/>
      <c r="AH332" s="74"/>
      <c r="AI332" s="20"/>
      <c r="AJ332" s="20" t="s">
        <v>1502</v>
      </c>
      <c r="AK332" s="20"/>
      <c r="AL332" s="20"/>
      <c r="AM332" s="9" t="s">
        <v>340</v>
      </c>
      <c r="AN332" s="9">
        <v>0</v>
      </c>
      <c r="AO332" s="9" t="s">
        <v>340</v>
      </c>
      <c r="AP332" s="9">
        <v>0</v>
      </c>
      <c r="AQ332" s="9">
        <v>0</v>
      </c>
      <c r="AR332" s="80" t="s">
        <v>340</v>
      </c>
      <c r="AS332" s="80" t="s">
        <v>340</v>
      </c>
      <c r="AT332" s="80">
        <v>0</v>
      </c>
      <c r="AU332" s="80" t="s">
        <v>340</v>
      </c>
      <c r="AV332" s="80" t="s">
        <v>340</v>
      </c>
      <c r="AW332" s="80" t="s">
        <v>340</v>
      </c>
      <c r="AX332" s="80" t="s">
        <v>340</v>
      </c>
      <c r="AY332" s="70">
        <v>92.10206561360876</v>
      </c>
      <c r="AZ332" s="70">
        <v>1.863102470635885</v>
      </c>
      <c r="BA332" s="70">
        <v>0</v>
      </c>
      <c r="BB332" s="70">
        <v>0.9720534629404617</v>
      </c>
      <c r="BC332" s="70">
        <v>1.9441069258809234</v>
      </c>
      <c r="BD332" s="70">
        <v>2.349129202106116</v>
      </c>
      <c r="BE332" s="70">
        <v>0.7695423248278656</v>
      </c>
      <c r="BF332" s="71" t="s">
        <v>340</v>
      </c>
      <c r="BG332" s="71"/>
      <c r="BH332" s="71"/>
      <c r="BI332" s="71" t="s">
        <v>340</v>
      </c>
      <c r="BJ332" s="71"/>
      <c r="BK332" s="71" t="s">
        <v>340</v>
      </c>
      <c r="BL332" s="84"/>
      <c r="BM332" s="9"/>
      <c r="BN332" s="3" t="s">
        <v>1176</v>
      </c>
      <c r="BO332" s="20" t="s">
        <v>1501</v>
      </c>
      <c r="BP332" s="9"/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9"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1</v>
      </c>
      <c r="CF332" s="9">
        <v>0</v>
      </c>
      <c r="CG332" s="9" t="s">
        <v>340</v>
      </c>
      <c r="CH332" s="9">
        <v>0</v>
      </c>
      <c r="CI332" s="9">
        <v>0</v>
      </c>
      <c r="CJ332" s="72">
        <v>2903</v>
      </c>
      <c r="CK332" s="72">
        <v>98</v>
      </c>
      <c r="CL332" s="24" t="s">
        <v>728</v>
      </c>
      <c r="CM332" s="21" t="s">
        <v>1774</v>
      </c>
      <c r="CN332" s="9"/>
      <c r="CO332" s="9" t="s">
        <v>340</v>
      </c>
      <c r="CP332" s="73"/>
      <c r="CQ332" s="74" t="s">
        <v>340</v>
      </c>
      <c r="CR332" s="25"/>
      <c r="CS332" s="25"/>
      <c r="CT332" s="71"/>
      <c r="CU332" s="9" t="s">
        <v>348</v>
      </c>
      <c r="CV332" s="9">
        <v>1</v>
      </c>
      <c r="CW332" s="9">
        <v>4</v>
      </c>
      <c r="CX332" s="75" t="s">
        <v>728</v>
      </c>
      <c r="CY332" s="26" t="s">
        <v>793</v>
      </c>
      <c r="CZ332" s="71"/>
      <c r="DA332" s="71"/>
      <c r="DB332" s="76"/>
      <c r="DC332" s="9"/>
      <c r="DD332" s="9" t="s">
        <v>340</v>
      </c>
      <c r="DE332" s="6"/>
      <c r="DF332" s="5"/>
      <c r="DG332" s="5"/>
      <c r="DH332" s="5"/>
      <c r="DI332" s="5" t="s">
        <v>340</v>
      </c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77"/>
      <c r="FE332" s="26"/>
      <c r="FF332" s="26"/>
      <c r="FG332" s="26"/>
      <c r="FH332" s="26"/>
      <c r="FI332" s="26"/>
      <c r="FJ332" s="26"/>
      <c r="FK332" s="26"/>
      <c r="FL332" s="26"/>
      <c r="FM332" s="26"/>
      <c r="FN332" s="26"/>
      <c r="FO332" s="26"/>
      <c r="FP332" s="26"/>
      <c r="FQ332" s="26"/>
      <c r="FR332" s="26"/>
      <c r="FS332" s="26"/>
      <c r="FT332" s="26"/>
      <c r="FU332" s="26"/>
      <c r="FV332" s="26"/>
      <c r="FW332" s="26"/>
      <c r="FX332" s="26"/>
      <c r="FY332" s="26"/>
      <c r="FZ332" s="26"/>
      <c r="GA332" s="26"/>
      <c r="GB332" s="26"/>
      <c r="GC332" s="26"/>
      <c r="GD332" s="26"/>
      <c r="GE332" s="26"/>
      <c r="GF332" s="26"/>
      <c r="GG332" s="26"/>
      <c r="GH332" s="26"/>
      <c r="GI332" s="26"/>
      <c r="GJ332" s="26"/>
      <c r="GK332" s="26"/>
      <c r="GL332" s="26"/>
      <c r="GM332" s="26"/>
      <c r="GN332" s="26"/>
      <c r="GO332" s="26"/>
      <c r="GP332" s="26"/>
      <c r="GQ332" s="26"/>
      <c r="GR332" s="26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</row>
    <row r="333" spans="1:252" ht="25.5">
      <c r="A333" s="23" t="s">
        <v>564</v>
      </c>
      <c r="B333" s="9" t="s">
        <v>457</v>
      </c>
      <c r="C333" s="9" t="s">
        <v>140</v>
      </c>
      <c r="D333" s="9" t="s">
        <v>141</v>
      </c>
      <c r="E333" s="63" t="s">
        <v>1022</v>
      </c>
      <c r="F333" s="63" t="s">
        <v>1022</v>
      </c>
      <c r="G333" s="64">
        <v>724100</v>
      </c>
      <c r="H333" s="64">
        <v>775800</v>
      </c>
      <c r="I333" s="65" t="s">
        <v>497</v>
      </c>
      <c r="J333" s="65"/>
      <c r="K333" s="65"/>
      <c r="L333" s="6"/>
      <c r="M333" s="9" t="s">
        <v>344</v>
      </c>
      <c r="N333" s="82"/>
      <c r="O333" s="40"/>
      <c r="P333" s="40">
        <f>1093+1059</f>
        <v>2152</v>
      </c>
      <c r="Q333" s="67"/>
      <c r="R333" s="67"/>
      <c r="S333" s="67"/>
      <c r="T333" s="9" t="s">
        <v>340</v>
      </c>
      <c r="U333" s="9"/>
      <c r="V333" s="68"/>
      <c r="W333" s="65"/>
      <c r="X333" s="65"/>
      <c r="Y333" s="65"/>
      <c r="Z333" s="68" t="s">
        <v>340</v>
      </c>
      <c r="AA333" s="69">
        <v>1</v>
      </c>
      <c r="AB333" s="69">
        <v>90.90047393364928</v>
      </c>
      <c r="AC333" s="9">
        <v>1</v>
      </c>
      <c r="AD333" s="69">
        <v>5.308056872037914</v>
      </c>
      <c r="AE333" s="25"/>
      <c r="AF333" s="25"/>
      <c r="AG333" s="25"/>
      <c r="AH333" s="25"/>
      <c r="AI333" s="20"/>
      <c r="AJ333" s="20"/>
      <c r="AK333" s="20"/>
      <c r="AL333" s="20" t="s">
        <v>1501</v>
      </c>
      <c r="AM333" s="9" t="s">
        <v>340</v>
      </c>
      <c r="AN333" s="9">
        <v>0</v>
      </c>
      <c r="AO333" s="9" t="s">
        <v>340</v>
      </c>
      <c r="AP333" s="9">
        <v>0</v>
      </c>
      <c r="AQ333" s="9">
        <v>0</v>
      </c>
      <c r="AR333" s="80" t="s">
        <v>340</v>
      </c>
      <c r="AS333" s="80" t="s">
        <v>340</v>
      </c>
      <c r="AT333" s="80">
        <v>0</v>
      </c>
      <c r="AU333" s="80" t="s">
        <v>340</v>
      </c>
      <c r="AV333" s="80" t="s">
        <v>340</v>
      </c>
      <c r="AW333" s="80" t="s">
        <v>340</v>
      </c>
      <c r="AX333" s="80" t="s">
        <v>340</v>
      </c>
      <c r="AY333" s="70">
        <v>90.90047393364928</v>
      </c>
      <c r="AZ333" s="70">
        <v>3.7914691943127963</v>
      </c>
      <c r="BA333" s="70">
        <v>0</v>
      </c>
      <c r="BB333" s="70">
        <v>0.47393364928909953</v>
      </c>
      <c r="BC333" s="70">
        <v>0.37914691943127965</v>
      </c>
      <c r="BD333" s="70">
        <v>3.2227488151658767</v>
      </c>
      <c r="BE333" s="70">
        <v>1.2322274881516588</v>
      </c>
      <c r="BF333" s="71" t="s">
        <v>340</v>
      </c>
      <c r="BG333" s="71" t="s">
        <v>340</v>
      </c>
      <c r="BH333" s="71"/>
      <c r="BI333" s="71" t="s">
        <v>340</v>
      </c>
      <c r="BJ333" s="71" t="s">
        <v>340</v>
      </c>
      <c r="BK333" s="71" t="s">
        <v>340</v>
      </c>
      <c r="BL333" s="9"/>
      <c r="BM333" s="9"/>
      <c r="BN333" s="3" t="s">
        <v>1292</v>
      </c>
      <c r="BO333" s="20" t="s">
        <v>1501</v>
      </c>
      <c r="BP333" s="9"/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9"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1</v>
      </c>
      <c r="CF333" s="9">
        <v>0</v>
      </c>
      <c r="CG333" s="9" t="s">
        <v>340</v>
      </c>
      <c r="CH333" s="9">
        <v>0</v>
      </c>
      <c r="CI333" s="9">
        <v>0</v>
      </c>
      <c r="CJ333" s="72">
        <v>4003</v>
      </c>
      <c r="CK333" s="72">
        <v>98</v>
      </c>
      <c r="CL333" s="79" t="s">
        <v>728</v>
      </c>
      <c r="CM333" s="22" t="s">
        <v>1579</v>
      </c>
      <c r="CN333" s="9"/>
      <c r="CO333" s="9" t="s">
        <v>340</v>
      </c>
      <c r="CP333" s="73"/>
      <c r="CQ333" s="74" t="s">
        <v>340</v>
      </c>
      <c r="CR333" s="25"/>
      <c r="CS333" s="25"/>
      <c r="CT333" s="71"/>
      <c r="CU333" s="9" t="s">
        <v>348</v>
      </c>
      <c r="CV333" s="9">
        <v>4</v>
      </c>
      <c r="CW333" s="9">
        <v>4</v>
      </c>
      <c r="CX333" s="75" t="s">
        <v>728</v>
      </c>
      <c r="CY333" s="26" t="s">
        <v>1366</v>
      </c>
      <c r="CZ333" s="71"/>
      <c r="DA333" s="71"/>
      <c r="DB333" s="76"/>
      <c r="DC333" s="9"/>
      <c r="DD333" s="9" t="s">
        <v>340</v>
      </c>
      <c r="DE333" s="6"/>
      <c r="DF333" s="5"/>
      <c r="DG333" s="5"/>
      <c r="DH333" s="5"/>
      <c r="DI333" s="5" t="s">
        <v>340</v>
      </c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77"/>
      <c r="FE333" s="26"/>
      <c r="FF333" s="26"/>
      <c r="FG333" s="26"/>
      <c r="FH333" s="26"/>
      <c r="FI333" s="26"/>
      <c r="FJ333" s="26"/>
      <c r="FK333" s="26"/>
      <c r="FL333" s="26"/>
      <c r="FM333" s="26"/>
      <c r="FN333" s="26"/>
      <c r="FO333" s="26"/>
      <c r="FP333" s="26"/>
      <c r="FQ333" s="26"/>
      <c r="FR333" s="26"/>
      <c r="FS333" s="26"/>
      <c r="FT333" s="26"/>
      <c r="FU333" s="26"/>
      <c r="FV333" s="26"/>
      <c r="FW333" s="26"/>
      <c r="FX333" s="26"/>
      <c r="FY333" s="26"/>
      <c r="FZ333" s="26"/>
      <c r="GA333" s="26"/>
      <c r="GB333" s="26"/>
      <c r="GC333" s="26"/>
      <c r="GD333" s="26"/>
      <c r="GE333" s="26"/>
      <c r="GF333" s="26"/>
      <c r="GG333" s="26"/>
      <c r="GH333" s="26"/>
      <c r="GI333" s="26"/>
      <c r="GJ333" s="26"/>
      <c r="GK333" s="26"/>
      <c r="GL333" s="26"/>
      <c r="GM333" s="26"/>
      <c r="GN333" s="26"/>
      <c r="GO333" s="26"/>
      <c r="GP333" s="26"/>
      <c r="GQ333" s="26"/>
      <c r="GR333" s="26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</row>
    <row r="334" spans="1:252" ht="25.5">
      <c r="A334" s="23" t="s">
        <v>556</v>
      </c>
      <c r="B334" s="9" t="s">
        <v>457</v>
      </c>
      <c r="C334" s="9" t="s">
        <v>146</v>
      </c>
      <c r="D334" s="9" t="s">
        <v>147</v>
      </c>
      <c r="E334" s="63" t="s">
        <v>1022</v>
      </c>
      <c r="F334" s="63" t="s">
        <v>1022</v>
      </c>
      <c r="G334" s="64">
        <v>673245</v>
      </c>
      <c r="H334" s="64">
        <v>640153</v>
      </c>
      <c r="I334" s="65" t="s">
        <v>497</v>
      </c>
      <c r="J334" s="65"/>
      <c r="K334" s="65"/>
      <c r="L334" s="6"/>
      <c r="M334" s="9" t="s">
        <v>344</v>
      </c>
      <c r="N334" s="66"/>
      <c r="O334" s="40">
        <v>15</v>
      </c>
      <c r="P334" s="40">
        <v>916</v>
      </c>
      <c r="Q334" s="67"/>
      <c r="R334" s="67"/>
      <c r="S334" s="67"/>
      <c r="T334" s="9" t="s">
        <v>340</v>
      </c>
      <c r="U334" s="9"/>
      <c r="V334" s="68"/>
      <c r="W334" s="65"/>
      <c r="X334" s="65"/>
      <c r="Y334" s="65"/>
      <c r="Z334" s="68" t="s">
        <v>340</v>
      </c>
      <c r="AA334" s="69">
        <v>1</v>
      </c>
      <c r="AB334" s="69">
        <v>89.47368421052632</v>
      </c>
      <c r="AC334" s="9">
        <v>1</v>
      </c>
      <c r="AD334" s="69">
        <v>6.159014557670773</v>
      </c>
      <c r="AE334" s="25"/>
      <c r="AF334" s="74"/>
      <c r="AG334" s="74"/>
      <c r="AH334" s="74"/>
      <c r="AI334" s="20"/>
      <c r="AJ334" s="20"/>
      <c r="AK334" s="20"/>
      <c r="AL334" s="20"/>
      <c r="AM334" s="9" t="s">
        <v>340</v>
      </c>
      <c r="AN334" s="9">
        <v>0</v>
      </c>
      <c r="AO334" s="9" t="s">
        <v>340</v>
      </c>
      <c r="AP334" s="9">
        <v>0</v>
      </c>
      <c r="AQ334" s="9">
        <v>0</v>
      </c>
      <c r="AR334" s="80" t="s">
        <v>340</v>
      </c>
      <c r="AS334" s="80" t="s">
        <v>340</v>
      </c>
      <c r="AT334" s="80">
        <v>0</v>
      </c>
      <c r="AU334" s="80" t="s">
        <v>340</v>
      </c>
      <c r="AV334" s="80" t="s">
        <v>340</v>
      </c>
      <c r="AW334" s="80" t="s">
        <v>340</v>
      </c>
      <c r="AX334" s="80" t="s">
        <v>340</v>
      </c>
      <c r="AY334" s="70">
        <v>89.47368421052632</v>
      </c>
      <c r="AZ334" s="70">
        <v>4.367301231802911</v>
      </c>
      <c r="BA334" s="70">
        <v>0</v>
      </c>
      <c r="BB334" s="70">
        <v>0.6718924972004479</v>
      </c>
      <c r="BC334" s="70">
        <v>0.4479283314669653</v>
      </c>
      <c r="BD334" s="70">
        <v>4.591265397536394</v>
      </c>
      <c r="BE334" s="70">
        <v>0.4479283314669653</v>
      </c>
      <c r="BF334" s="71" t="s">
        <v>340</v>
      </c>
      <c r="BG334" s="71"/>
      <c r="BH334" s="71"/>
      <c r="BI334" s="71" t="s">
        <v>340</v>
      </c>
      <c r="BJ334" s="71"/>
      <c r="BK334" s="71" t="s">
        <v>340</v>
      </c>
      <c r="BL334" s="84"/>
      <c r="BM334" s="9"/>
      <c r="BN334" s="3" t="s">
        <v>1195</v>
      </c>
      <c r="BO334" s="20" t="s">
        <v>1501</v>
      </c>
      <c r="BP334" s="9"/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1</v>
      </c>
      <c r="CF334" s="9">
        <v>0</v>
      </c>
      <c r="CG334" s="9" t="s">
        <v>340</v>
      </c>
      <c r="CH334" s="9">
        <v>0</v>
      </c>
      <c r="CI334" s="9">
        <v>0</v>
      </c>
      <c r="CJ334" s="72">
        <v>3799</v>
      </c>
      <c r="CK334" s="72">
        <v>30</v>
      </c>
      <c r="CL334" s="24" t="s">
        <v>728</v>
      </c>
      <c r="CM334" s="21" t="s">
        <v>1579</v>
      </c>
      <c r="CN334" s="9"/>
      <c r="CO334" s="9"/>
      <c r="CP334" s="73"/>
      <c r="CQ334" s="74" t="s">
        <v>340</v>
      </c>
      <c r="CR334" s="25"/>
      <c r="CS334" s="25"/>
      <c r="CT334" s="71"/>
      <c r="CU334" s="9" t="s">
        <v>348</v>
      </c>
      <c r="CV334" s="9">
        <v>4</v>
      </c>
      <c r="CW334" s="9">
        <v>4</v>
      </c>
      <c r="CX334" s="75" t="s">
        <v>728</v>
      </c>
      <c r="CY334" s="26" t="s">
        <v>793</v>
      </c>
      <c r="CZ334" s="71"/>
      <c r="DA334" s="71"/>
      <c r="DB334" s="76"/>
      <c r="DC334" s="9"/>
      <c r="DD334" s="9" t="s">
        <v>340</v>
      </c>
      <c r="DE334" s="6"/>
      <c r="DF334" s="5"/>
      <c r="DG334" s="5"/>
      <c r="DH334" s="5"/>
      <c r="DI334" s="5" t="s">
        <v>340</v>
      </c>
      <c r="DJ334" s="5"/>
      <c r="DK334" s="5"/>
      <c r="DL334" s="5"/>
      <c r="DM334" s="5"/>
      <c r="DN334" s="5"/>
      <c r="DO334" s="5">
        <v>384</v>
      </c>
      <c r="DP334" s="5">
        <v>65</v>
      </c>
      <c r="DQ334" s="5">
        <v>230</v>
      </c>
      <c r="DR334" s="5"/>
      <c r="DS334" s="5"/>
      <c r="DT334" s="5">
        <v>679</v>
      </c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>
        <v>679</v>
      </c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77">
        <v>679</v>
      </c>
      <c r="FE334" s="26"/>
      <c r="FF334" s="26"/>
      <c r="FG334" s="26"/>
      <c r="FH334" s="26"/>
      <c r="FI334" s="26"/>
      <c r="FJ334" s="26"/>
      <c r="FK334" s="26"/>
      <c r="FL334" s="26"/>
      <c r="FM334" s="26"/>
      <c r="FN334" s="26"/>
      <c r="FO334" s="26"/>
      <c r="FP334" s="26"/>
      <c r="FQ334" s="26"/>
      <c r="FR334" s="26"/>
      <c r="FS334" s="26"/>
      <c r="FT334" s="26"/>
      <c r="FU334" s="26"/>
      <c r="FV334" s="26"/>
      <c r="FW334" s="26"/>
      <c r="FX334" s="26"/>
      <c r="FY334" s="26"/>
      <c r="FZ334" s="26"/>
      <c r="GA334" s="26"/>
      <c r="GB334" s="26"/>
      <c r="GC334" s="26"/>
      <c r="GD334" s="26"/>
      <c r="GE334" s="26"/>
      <c r="GF334" s="26"/>
      <c r="GG334" s="26"/>
      <c r="GH334" s="26"/>
      <c r="GI334" s="26"/>
      <c r="GJ334" s="26"/>
      <c r="GK334" s="26"/>
      <c r="GL334" s="26"/>
      <c r="GM334" s="26"/>
      <c r="GN334" s="26"/>
      <c r="GO334" s="26"/>
      <c r="GP334" s="26"/>
      <c r="GQ334" s="26"/>
      <c r="GR334" s="26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</row>
    <row r="335" spans="1:252" ht="25.5">
      <c r="A335" s="23" t="s">
        <v>552</v>
      </c>
      <c r="B335" s="9" t="s">
        <v>457</v>
      </c>
      <c r="C335" s="9" t="s">
        <v>1928</v>
      </c>
      <c r="D335" s="9" t="s">
        <v>1929</v>
      </c>
      <c r="E335" s="63" t="s">
        <v>1045</v>
      </c>
      <c r="F335" s="63" t="s">
        <v>1045</v>
      </c>
      <c r="G335" s="64">
        <v>624841</v>
      </c>
      <c r="H335" s="64">
        <v>920657</v>
      </c>
      <c r="I335" s="65" t="s">
        <v>497</v>
      </c>
      <c r="J335" s="65"/>
      <c r="K335" s="65"/>
      <c r="L335" s="60"/>
      <c r="M335" s="9" t="s">
        <v>344</v>
      </c>
      <c r="N335" s="66"/>
      <c r="O335" s="40">
        <v>78</v>
      </c>
      <c r="P335" s="40">
        <v>12661</v>
      </c>
      <c r="Q335" s="67"/>
      <c r="R335" s="67"/>
      <c r="S335" s="67"/>
      <c r="T335" s="9" t="s">
        <v>340</v>
      </c>
      <c r="U335" s="9" t="s">
        <v>340</v>
      </c>
      <c r="V335" s="68"/>
      <c r="W335" s="65" t="s">
        <v>340</v>
      </c>
      <c r="X335" s="65" t="s">
        <v>340</v>
      </c>
      <c r="Y335" s="65" t="s">
        <v>340</v>
      </c>
      <c r="Z335" s="68"/>
      <c r="AA335" s="69">
        <v>1</v>
      </c>
      <c r="AB335" s="69">
        <v>82.49975141692354</v>
      </c>
      <c r="AC335" s="9">
        <v>1</v>
      </c>
      <c r="AD335" s="69">
        <v>10.877995426071394</v>
      </c>
      <c r="AE335" s="24"/>
      <c r="AF335" s="25"/>
      <c r="AG335" s="25"/>
      <c r="AH335" s="25"/>
      <c r="AI335" s="20"/>
      <c r="AJ335" s="20"/>
      <c r="AK335" s="20"/>
      <c r="AL335" s="20" t="s">
        <v>1501</v>
      </c>
      <c r="AM335" s="9" t="s">
        <v>340</v>
      </c>
      <c r="AN335" s="9" t="s">
        <v>340</v>
      </c>
      <c r="AO335" s="9" t="s">
        <v>340</v>
      </c>
      <c r="AP335" s="9">
        <v>0</v>
      </c>
      <c r="AQ335" s="9">
        <v>0</v>
      </c>
      <c r="AR335" s="9" t="s">
        <v>340</v>
      </c>
      <c r="AS335" s="9" t="s">
        <v>340</v>
      </c>
      <c r="AT335" s="9" t="s">
        <v>340</v>
      </c>
      <c r="AU335" s="9" t="s">
        <v>340</v>
      </c>
      <c r="AV335" s="9" t="s">
        <v>340</v>
      </c>
      <c r="AW335" s="9" t="s">
        <v>340</v>
      </c>
      <c r="AX335" s="9" t="s">
        <v>340</v>
      </c>
      <c r="AY335" s="70">
        <v>82.49975141692354</v>
      </c>
      <c r="AZ335" s="70">
        <v>6.622253157005072</v>
      </c>
      <c r="BA335" s="70">
        <v>0.029829969175698516</v>
      </c>
      <c r="BB335" s="70">
        <v>8.85950084518246</v>
      </c>
      <c r="BC335" s="70">
        <v>0.4176195684597792</v>
      </c>
      <c r="BD335" s="70">
        <v>1.3025753206721686</v>
      </c>
      <c r="BE335" s="70">
        <v>0.26846972258128665</v>
      </c>
      <c r="BF335" s="71" t="s">
        <v>340</v>
      </c>
      <c r="BG335" s="71" t="s">
        <v>340</v>
      </c>
      <c r="BH335" s="71" t="s">
        <v>340</v>
      </c>
      <c r="BI335" s="71" t="s">
        <v>340</v>
      </c>
      <c r="BJ335" s="71" t="s">
        <v>340</v>
      </c>
      <c r="BK335" s="71" t="s">
        <v>340</v>
      </c>
      <c r="BL335" s="9"/>
      <c r="BM335" s="9"/>
      <c r="BN335" s="3" t="s">
        <v>1315</v>
      </c>
      <c r="BO335" s="20" t="s">
        <v>1501</v>
      </c>
      <c r="BP335" s="9"/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1</v>
      </c>
      <c r="CF335" s="9" t="s">
        <v>340</v>
      </c>
      <c r="CG335" s="9">
        <v>0</v>
      </c>
      <c r="CH335" s="9">
        <v>0</v>
      </c>
      <c r="CI335" s="9">
        <v>0</v>
      </c>
      <c r="CJ335" s="72">
        <v>6000</v>
      </c>
      <c r="CK335" s="72">
        <v>150</v>
      </c>
      <c r="CL335" s="24" t="s">
        <v>747</v>
      </c>
      <c r="CM335" s="21" t="s">
        <v>1500</v>
      </c>
      <c r="CN335" s="9"/>
      <c r="CO335" s="9"/>
      <c r="CP335" s="73" t="s">
        <v>340</v>
      </c>
      <c r="CQ335" s="74" t="s">
        <v>340</v>
      </c>
      <c r="CR335" s="25"/>
      <c r="CS335" s="25"/>
      <c r="CT335" s="71"/>
      <c r="CU335" s="9" t="s">
        <v>348</v>
      </c>
      <c r="CV335" s="9">
        <v>1</v>
      </c>
      <c r="CW335" s="9">
        <v>4</v>
      </c>
      <c r="CX335" s="75" t="s">
        <v>747</v>
      </c>
      <c r="CY335" s="26" t="s">
        <v>1371</v>
      </c>
      <c r="CZ335" s="71"/>
      <c r="DA335" s="71"/>
      <c r="DB335" s="76"/>
      <c r="DC335" s="9"/>
      <c r="DD335" s="9" t="s">
        <v>340</v>
      </c>
      <c r="DE335" s="6"/>
      <c r="DF335" s="5"/>
      <c r="DG335" s="5"/>
      <c r="DH335" s="5"/>
      <c r="DI335" s="5" t="s">
        <v>340</v>
      </c>
      <c r="DJ335" s="5"/>
      <c r="DK335" s="5"/>
      <c r="DL335" s="5"/>
      <c r="DM335" s="5"/>
      <c r="DN335" s="5"/>
      <c r="DO335" s="5">
        <v>395.2</v>
      </c>
      <c r="DP335" s="5"/>
      <c r="DQ335" s="5">
        <v>179</v>
      </c>
      <c r="DR335" s="5"/>
      <c r="DS335" s="5"/>
      <c r="DT335" s="5">
        <v>574.2</v>
      </c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>
        <v>574.2</v>
      </c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77">
        <v>574.2</v>
      </c>
      <c r="FE335" s="26"/>
      <c r="FF335" s="26"/>
      <c r="FG335" s="26"/>
      <c r="FH335" s="26"/>
      <c r="FI335" s="26"/>
      <c r="FJ335" s="26"/>
      <c r="FK335" s="26"/>
      <c r="FL335" s="26"/>
      <c r="FM335" s="26"/>
      <c r="FN335" s="26"/>
      <c r="FO335" s="26"/>
      <c r="FP335" s="26"/>
      <c r="FQ335" s="26"/>
      <c r="FR335" s="26"/>
      <c r="FS335" s="26"/>
      <c r="FT335" s="26"/>
      <c r="FU335" s="26"/>
      <c r="FV335" s="26"/>
      <c r="FW335" s="26"/>
      <c r="FX335" s="26"/>
      <c r="FY335" s="26"/>
      <c r="FZ335" s="26"/>
      <c r="GA335" s="26"/>
      <c r="GB335" s="26"/>
      <c r="GC335" s="26"/>
      <c r="GD335" s="26"/>
      <c r="GE335" s="26"/>
      <c r="GF335" s="26"/>
      <c r="GG335" s="26"/>
      <c r="GH335" s="26"/>
      <c r="GI335" s="26"/>
      <c r="GJ335" s="26"/>
      <c r="GK335" s="26"/>
      <c r="GL335" s="26"/>
      <c r="GM335" s="26"/>
      <c r="GN335" s="26"/>
      <c r="GO335" s="26"/>
      <c r="GP335" s="26"/>
      <c r="GQ335" s="26"/>
      <c r="GR335" s="26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</row>
    <row r="336" spans="1:252" ht="25.5">
      <c r="A336" s="23" t="s">
        <v>550</v>
      </c>
      <c r="B336" s="9" t="s">
        <v>457</v>
      </c>
      <c r="C336" s="9" t="s">
        <v>150</v>
      </c>
      <c r="D336" s="9" t="s">
        <v>151</v>
      </c>
      <c r="E336" s="63" t="s">
        <v>1022</v>
      </c>
      <c r="F336" s="63" t="s">
        <v>1022</v>
      </c>
      <c r="G336" s="64">
        <v>663117</v>
      </c>
      <c r="H336" s="64">
        <v>861329</v>
      </c>
      <c r="I336" s="65" t="s">
        <v>497</v>
      </c>
      <c r="J336" s="65"/>
      <c r="K336" s="65"/>
      <c r="L336" s="6"/>
      <c r="M336" s="9" t="s">
        <v>344</v>
      </c>
      <c r="N336" s="66"/>
      <c r="O336" s="40">
        <v>926</v>
      </c>
      <c r="P336" s="40">
        <v>1878</v>
      </c>
      <c r="Q336" s="67"/>
      <c r="R336" s="67"/>
      <c r="S336" s="67"/>
      <c r="T336" s="9" t="s">
        <v>340</v>
      </c>
      <c r="U336" s="9"/>
      <c r="V336" s="68"/>
      <c r="W336" s="65"/>
      <c r="X336" s="65"/>
      <c r="Y336" s="65"/>
      <c r="Z336" s="68" t="s">
        <v>340</v>
      </c>
      <c r="AA336" s="69">
        <v>1</v>
      </c>
      <c r="AB336" s="69">
        <v>78.40587902769927</v>
      </c>
      <c r="AC336" s="9">
        <v>1</v>
      </c>
      <c r="AD336" s="69">
        <v>6.105144149236857</v>
      </c>
      <c r="AE336" s="25"/>
      <c r="AF336" s="25"/>
      <c r="AG336" s="25"/>
      <c r="AH336" s="25"/>
      <c r="AI336" s="20"/>
      <c r="AJ336" s="20"/>
      <c r="AK336" s="20"/>
      <c r="AL336" s="20" t="s">
        <v>1501</v>
      </c>
      <c r="AM336" s="9" t="s">
        <v>340</v>
      </c>
      <c r="AN336" s="9">
        <v>0</v>
      </c>
      <c r="AO336" s="9" t="s">
        <v>340</v>
      </c>
      <c r="AP336" s="9">
        <v>0</v>
      </c>
      <c r="AQ336" s="9">
        <v>0</v>
      </c>
      <c r="AR336" s="9" t="s">
        <v>340</v>
      </c>
      <c r="AS336" s="9" t="s">
        <v>340</v>
      </c>
      <c r="AT336" s="9">
        <v>0</v>
      </c>
      <c r="AU336" s="9" t="s">
        <v>340</v>
      </c>
      <c r="AV336" s="9" t="s">
        <v>340</v>
      </c>
      <c r="AW336" s="9" t="s">
        <v>340</v>
      </c>
      <c r="AX336" s="9">
        <v>0</v>
      </c>
      <c r="AY336" s="78">
        <v>78.40587902769927</v>
      </c>
      <c r="AZ336" s="78">
        <v>15.488976823063878</v>
      </c>
      <c r="BA336" s="78">
        <v>0</v>
      </c>
      <c r="BB336" s="78">
        <v>3.843979649519502</v>
      </c>
      <c r="BC336" s="78">
        <v>0.22611644997173544</v>
      </c>
      <c r="BD336" s="78">
        <v>2.035048049745619</v>
      </c>
      <c r="BE336" s="78">
        <v>0</v>
      </c>
      <c r="BF336" s="71" t="s">
        <v>340</v>
      </c>
      <c r="BG336" s="71" t="s">
        <v>340</v>
      </c>
      <c r="BH336" s="71" t="s">
        <v>340</v>
      </c>
      <c r="BI336" s="71" t="s">
        <v>340</v>
      </c>
      <c r="BJ336" s="71" t="s">
        <v>340</v>
      </c>
      <c r="BK336" s="71" t="s">
        <v>340</v>
      </c>
      <c r="BL336" s="9"/>
      <c r="BM336" s="9"/>
      <c r="BN336" s="3" t="s">
        <v>1240</v>
      </c>
      <c r="BO336" s="20" t="s">
        <v>1501</v>
      </c>
      <c r="BP336" s="9"/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9"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1</v>
      </c>
      <c r="CF336" s="9">
        <v>0</v>
      </c>
      <c r="CG336" s="9" t="s">
        <v>340</v>
      </c>
      <c r="CH336" s="9">
        <v>0</v>
      </c>
      <c r="CI336" s="9">
        <v>0</v>
      </c>
      <c r="CJ336" s="72">
        <v>3402</v>
      </c>
      <c r="CK336" s="72">
        <v>98</v>
      </c>
      <c r="CL336" s="79" t="s">
        <v>728</v>
      </c>
      <c r="CM336" s="22" t="s">
        <v>1685</v>
      </c>
      <c r="CN336" s="9"/>
      <c r="CO336" s="9" t="s">
        <v>340</v>
      </c>
      <c r="CP336" s="73"/>
      <c r="CQ336" s="74" t="s">
        <v>340</v>
      </c>
      <c r="CR336" s="25"/>
      <c r="CS336" s="25"/>
      <c r="CT336" s="71"/>
      <c r="CU336" s="9" t="s">
        <v>348</v>
      </c>
      <c r="CV336" s="9">
        <v>4</v>
      </c>
      <c r="CW336" s="9">
        <v>4</v>
      </c>
      <c r="CX336" s="75" t="s">
        <v>728</v>
      </c>
      <c r="CY336" s="26" t="s">
        <v>793</v>
      </c>
      <c r="CZ336" s="71"/>
      <c r="DA336" s="71"/>
      <c r="DB336" s="76"/>
      <c r="DC336" s="9"/>
      <c r="DD336" s="9" t="s">
        <v>340</v>
      </c>
      <c r="DE336" s="6"/>
      <c r="DF336" s="5"/>
      <c r="DG336" s="5"/>
      <c r="DH336" s="5"/>
      <c r="DI336" s="5" t="s">
        <v>340</v>
      </c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77"/>
      <c r="FE336" s="26"/>
      <c r="FF336" s="26"/>
      <c r="FG336" s="26"/>
      <c r="FH336" s="26"/>
      <c r="FI336" s="26"/>
      <c r="FJ336" s="26"/>
      <c r="FK336" s="26"/>
      <c r="FL336" s="26"/>
      <c r="FM336" s="26"/>
      <c r="FN336" s="26"/>
      <c r="FO336" s="26"/>
      <c r="FP336" s="26"/>
      <c r="FQ336" s="26"/>
      <c r="FR336" s="26"/>
      <c r="FS336" s="26"/>
      <c r="FT336" s="26"/>
      <c r="FU336" s="26"/>
      <c r="FV336" s="26"/>
      <c r="FW336" s="26"/>
      <c r="FX336" s="26"/>
      <c r="FY336" s="26"/>
      <c r="FZ336" s="26"/>
      <c r="GA336" s="26"/>
      <c r="GB336" s="26"/>
      <c r="GC336" s="26"/>
      <c r="GD336" s="26"/>
      <c r="GE336" s="26"/>
      <c r="GF336" s="26"/>
      <c r="GG336" s="26"/>
      <c r="GH336" s="26"/>
      <c r="GI336" s="26"/>
      <c r="GJ336" s="26"/>
      <c r="GK336" s="26"/>
      <c r="GL336" s="26"/>
      <c r="GM336" s="26"/>
      <c r="GN336" s="26"/>
      <c r="GO336" s="26"/>
      <c r="GP336" s="26"/>
      <c r="GQ336" s="26"/>
      <c r="GR336" s="26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</row>
    <row r="337" spans="1:252" ht="20.25" customHeight="1">
      <c r="A337" s="23" t="s">
        <v>456</v>
      </c>
      <c r="B337" s="9" t="s">
        <v>457</v>
      </c>
      <c r="C337" s="9" t="s">
        <v>1862</v>
      </c>
      <c r="D337" s="9" t="s">
        <v>1863</v>
      </c>
      <c r="E337" s="63" t="s">
        <v>1022</v>
      </c>
      <c r="F337" s="63" t="s">
        <v>1022</v>
      </c>
      <c r="G337" s="64">
        <v>744301</v>
      </c>
      <c r="H337" s="64">
        <v>945810</v>
      </c>
      <c r="I337" s="65" t="s">
        <v>455</v>
      </c>
      <c r="J337" s="65"/>
      <c r="K337" s="65"/>
      <c r="L337" s="6"/>
      <c r="M337" s="9" t="s">
        <v>344</v>
      </c>
      <c r="N337" s="66"/>
      <c r="O337" s="40">
        <v>400</v>
      </c>
      <c r="P337" s="40">
        <v>3287</v>
      </c>
      <c r="Q337" s="67"/>
      <c r="R337" s="67"/>
      <c r="S337" s="67"/>
      <c r="T337" s="65" t="s">
        <v>340</v>
      </c>
      <c r="U337" s="65" t="s">
        <v>340</v>
      </c>
      <c r="V337" s="68"/>
      <c r="W337" s="65"/>
      <c r="X337" s="65"/>
      <c r="Y337" s="65"/>
      <c r="Z337" s="68" t="s">
        <v>340</v>
      </c>
      <c r="AA337" s="69">
        <v>1</v>
      </c>
      <c r="AB337" s="69">
        <v>87.33885819521178</v>
      </c>
      <c r="AC337" s="9">
        <v>1</v>
      </c>
      <c r="AD337" s="69">
        <v>5.755064456721916</v>
      </c>
      <c r="AE337" s="79"/>
      <c r="AF337" s="79"/>
      <c r="AG337" s="79"/>
      <c r="AH337" s="79"/>
      <c r="AI337" s="20"/>
      <c r="AJ337" s="20"/>
      <c r="AK337" s="20"/>
      <c r="AL337" s="20" t="s">
        <v>1502</v>
      </c>
      <c r="AM337" s="9" t="s">
        <v>340</v>
      </c>
      <c r="AN337" s="9" t="s">
        <v>340</v>
      </c>
      <c r="AO337" s="9" t="s">
        <v>340</v>
      </c>
      <c r="AP337" s="9">
        <v>0</v>
      </c>
      <c r="AQ337" s="9">
        <v>0</v>
      </c>
      <c r="AR337" s="80" t="s">
        <v>340</v>
      </c>
      <c r="AS337" s="80" t="s">
        <v>340</v>
      </c>
      <c r="AT337" s="80">
        <v>0</v>
      </c>
      <c r="AU337" s="80" t="s">
        <v>340</v>
      </c>
      <c r="AV337" s="80" t="s">
        <v>340</v>
      </c>
      <c r="AW337" s="80" t="s">
        <v>340</v>
      </c>
      <c r="AX337" s="80" t="s">
        <v>340</v>
      </c>
      <c r="AY337" s="70">
        <v>87.33885819521178</v>
      </c>
      <c r="AZ337" s="70">
        <v>6.906077348066299</v>
      </c>
      <c r="BA337" s="70">
        <v>0</v>
      </c>
      <c r="BB337" s="70">
        <v>0.9668508287292817</v>
      </c>
      <c r="BC337" s="70">
        <v>0.7826887661141806</v>
      </c>
      <c r="BD337" s="70">
        <v>1.0589318600368325</v>
      </c>
      <c r="BE337" s="70">
        <v>2.9465930018416207</v>
      </c>
      <c r="BF337" s="71" t="s">
        <v>340</v>
      </c>
      <c r="BG337" s="71" t="s">
        <v>340</v>
      </c>
      <c r="BH337" s="71"/>
      <c r="BI337" s="71" t="s">
        <v>340</v>
      </c>
      <c r="BJ337" s="71" t="s">
        <v>340</v>
      </c>
      <c r="BK337" s="71" t="s">
        <v>340</v>
      </c>
      <c r="BL337" s="9"/>
      <c r="BM337" s="9"/>
      <c r="BN337" s="3" t="s">
        <v>1259</v>
      </c>
      <c r="BO337" s="20" t="s">
        <v>1501</v>
      </c>
      <c r="BP337" s="9"/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9"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1</v>
      </c>
      <c r="CF337" s="9">
        <v>0</v>
      </c>
      <c r="CG337" s="9" t="s">
        <v>340</v>
      </c>
      <c r="CH337" s="9">
        <v>0</v>
      </c>
      <c r="CI337" s="9">
        <v>0</v>
      </c>
      <c r="CJ337" s="72">
        <v>6500</v>
      </c>
      <c r="CK337" s="72">
        <v>200</v>
      </c>
      <c r="CL337" s="79">
        <v>0</v>
      </c>
      <c r="CM337" s="22" t="s">
        <v>1500</v>
      </c>
      <c r="CN337" s="9"/>
      <c r="CO337" s="9"/>
      <c r="CP337" s="73" t="s">
        <v>340</v>
      </c>
      <c r="CQ337" s="74" t="s">
        <v>340</v>
      </c>
      <c r="CR337" s="25"/>
      <c r="CS337" s="25"/>
      <c r="CT337" s="71"/>
      <c r="CU337" s="9" t="s">
        <v>348</v>
      </c>
      <c r="CV337" s="9">
        <v>1</v>
      </c>
      <c r="CW337" s="9">
        <v>4</v>
      </c>
      <c r="CX337" s="72"/>
      <c r="CY337" s="26" t="s">
        <v>1371</v>
      </c>
      <c r="CZ337" s="71"/>
      <c r="DA337" s="71"/>
      <c r="DB337" s="76"/>
      <c r="DC337" s="9"/>
      <c r="DD337" s="9" t="s">
        <v>340</v>
      </c>
      <c r="DE337" s="6"/>
      <c r="DF337" s="5"/>
      <c r="DG337" s="5"/>
      <c r="DH337" s="5"/>
      <c r="DI337" s="5" t="s">
        <v>340</v>
      </c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77"/>
      <c r="FE337" s="26"/>
      <c r="FF337" s="26"/>
      <c r="FG337" s="26"/>
      <c r="FH337" s="26"/>
      <c r="FI337" s="26"/>
      <c r="FJ337" s="26"/>
      <c r="FK337" s="26"/>
      <c r="FL337" s="26"/>
      <c r="FM337" s="26"/>
      <c r="FN337" s="26"/>
      <c r="FO337" s="26"/>
      <c r="FP337" s="26"/>
      <c r="FQ337" s="26"/>
      <c r="FR337" s="26"/>
      <c r="FS337" s="26"/>
      <c r="FT337" s="26"/>
      <c r="FU337" s="26"/>
      <c r="FV337" s="26"/>
      <c r="FW337" s="26"/>
      <c r="FX337" s="26"/>
      <c r="FY337" s="26"/>
      <c r="FZ337" s="26"/>
      <c r="GA337" s="26"/>
      <c r="GB337" s="26"/>
      <c r="GC337" s="26"/>
      <c r="GD337" s="26"/>
      <c r="GE337" s="26"/>
      <c r="GF337" s="26"/>
      <c r="GG337" s="26"/>
      <c r="GH337" s="26"/>
      <c r="GI337" s="26"/>
      <c r="GJ337" s="26"/>
      <c r="GK337" s="26"/>
      <c r="GL337" s="26"/>
      <c r="GM337" s="26"/>
      <c r="GN337" s="26"/>
      <c r="GO337" s="26"/>
      <c r="GP337" s="26"/>
      <c r="GQ337" s="26"/>
      <c r="GR337" s="26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</row>
    <row r="338" spans="1:252" ht="25.5" customHeight="1">
      <c r="A338" s="23" t="s">
        <v>542</v>
      </c>
      <c r="B338" s="9" t="s">
        <v>457</v>
      </c>
      <c r="C338" s="9" t="s">
        <v>161</v>
      </c>
      <c r="D338" s="9" t="s">
        <v>162</v>
      </c>
      <c r="E338" s="63" t="s">
        <v>1022</v>
      </c>
      <c r="F338" s="63" t="s">
        <v>1022</v>
      </c>
      <c r="G338" s="64">
        <v>563216</v>
      </c>
      <c r="H338" s="64">
        <v>791448</v>
      </c>
      <c r="I338" s="65" t="s">
        <v>497</v>
      </c>
      <c r="J338" s="65"/>
      <c r="K338" s="65"/>
      <c r="L338" s="6"/>
      <c r="M338" s="9" t="s">
        <v>344</v>
      </c>
      <c r="N338" s="82"/>
      <c r="O338" s="40">
        <v>2</v>
      </c>
      <c r="P338" s="40">
        <v>1093</v>
      </c>
      <c r="Q338" s="67"/>
      <c r="R338" s="67"/>
      <c r="S338" s="67"/>
      <c r="T338" s="9" t="s">
        <v>340</v>
      </c>
      <c r="U338" s="9"/>
      <c r="V338" s="68"/>
      <c r="W338" s="65"/>
      <c r="X338" s="65"/>
      <c r="Y338" s="65"/>
      <c r="Z338" s="68" t="s">
        <v>340</v>
      </c>
      <c r="AA338" s="69">
        <v>1</v>
      </c>
      <c r="AB338" s="69">
        <v>94.3289224952741</v>
      </c>
      <c r="AC338" s="9">
        <v>1</v>
      </c>
      <c r="AD338" s="69">
        <v>4.631379962192817</v>
      </c>
      <c r="AE338" s="25"/>
      <c r="AF338" s="25"/>
      <c r="AG338" s="25"/>
      <c r="AH338" s="25"/>
      <c r="AI338" s="20"/>
      <c r="AJ338" s="20"/>
      <c r="AK338" s="20"/>
      <c r="AL338" s="20" t="s">
        <v>1501</v>
      </c>
      <c r="AM338" s="9" t="s">
        <v>340</v>
      </c>
      <c r="AN338" s="9">
        <v>0</v>
      </c>
      <c r="AO338" s="9" t="s">
        <v>340</v>
      </c>
      <c r="AP338" s="9">
        <v>0</v>
      </c>
      <c r="AQ338" s="9">
        <v>0</v>
      </c>
      <c r="AR338" s="80" t="s">
        <v>340</v>
      </c>
      <c r="AS338" s="80" t="s">
        <v>340</v>
      </c>
      <c r="AT338" s="80">
        <v>0</v>
      </c>
      <c r="AU338" s="80" t="s">
        <v>340</v>
      </c>
      <c r="AV338" s="80" t="s">
        <v>340</v>
      </c>
      <c r="AW338" s="80" t="s">
        <v>340</v>
      </c>
      <c r="AX338" s="80" t="s">
        <v>340</v>
      </c>
      <c r="AY338" s="70">
        <v>94.3289224952741</v>
      </c>
      <c r="AZ338" s="70">
        <v>1.0396975425330812</v>
      </c>
      <c r="BA338" s="70">
        <v>0</v>
      </c>
      <c r="BB338" s="70">
        <v>0.28355387523629494</v>
      </c>
      <c r="BC338" s="70">
        <v>0.3780718336483932</v>
      </c>
      <c r="BD338" s="70">
        <v>3.780718336483932</v>
      </c>
      <c r="BE338" s="70">
        <v>0.1890359168241966</v>
      </c>
      <c r="BF338" s="71" t="s">
        <v>340</v>
      </c>
      <c r="BG338" s="71" t="s">
        <v>340</v>
      </c>
      <c r="BH338" s="71" t="s">
        <v>340</v>
      </c>
      <c r="BI338" s="71" t="s">
        <v>340</v>
      </c>
      <c r="BJ338" s="71"/>
      <c r="BK338" s="71" t="s">
        <v>340</v>
      </c>
      <c r="BL338" s="9"/>
      <c r="BM338" s="9"/>
      <c r="BN338" s="3" t="s">
        <v>1324</v>
      </c>
      <c r="BO338" s="20" t="s">
        <v>1501</v>
      </c>
      <c r="BP338" s="9"/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9"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1</v>
      </c>
      <c r="CF338" s="9">
        <v>0</v>
      </c>
      <c r="CG338" s="9" t="s">
        <v>340</v>
      </c>
      <c r="CH338" s="9">
        <v>0</v>
      </c>
      <c r="CI338" s="9">
        <v>0</v>
      </c>
      <c r="CJ338" s="72">
        <v>3800</v>
      </c>
      <c r="CK338" s="72">
        <v>100</v>
      </c>
      <c r="CL338" s="79">
        <v>0</v>
      </c>
      <c r="CM338" s="22" t="s">
        <v>1579</v>
      </c>
      <c r="CN338" s="9"/>
      <c r="CO338" s="9" t="s">
        <v>340</v>
      </c>
      <c r="CP338" s="73"/>
      <c r="CQ338" s="74" t="s">
        <v>340</v>
      </c>
      <c r="CR338" s="25"/>
      <c r="CS338" s="25"/>
      <c r="CT338" s="71"/>
      <c r="CU338" s="9" t="s">
        <v>348</v>
      </c>
      <c r="CV338" s="9">
        <v>1</v>
      </c>
      <c r="CW338" s="9">
        <v>4</v>
      </c>
      <c r="CX338" s="75"/>
      <c r="CY338" s="26" t="s">
        <v>793</v>
      </c>
      <c r="CZ338" s="71"/>
      <c r="DA338" s="71"/>
      <c r="DB338" s="76"/>
      <c r="DC338" s="9"/>
      <c r="DD338" s="9" t="s">
        <v>340</v>
      </c>
      <c r="DE338" s="6"/>
      <c r="DF338" s="5"/>
      <c r="DG338" s="5"/>
      <c r="DH338" s="5"/>
      <c r="DI338" s="5" t="s">
        <v>340</v>
      </c>
      <c r="DJ338" s="5"/>
      <c r="DK338" s="5"/>
      <c r="DL338" s="5"/>
      <c r="DM338" s="5"/>
      <c r="DN338" s="5"/>
      <c r="DO338" s="5"/>
      <c r="DP338" s="5"/>
      <c r="DQ338" s="5"/>
      <c r="DR338" s="5"/>
      <c r="DS338" s="5">
        <v>230</v>
      </c>
      <c r="DT338" s="5">
        <v>230</v>
      </c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>
        <v>230</v>
      </c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77">
        <v>23</v>
      </c>
      <c r="FE338" s="26"/>
      <c r="FF338" s="26"/>
      <c r="FG338" s="26"/>
      <c r="FH338" s="26"/>
      <c r="FI338" s="26"/>
      <c r="FJ338" s="26"/>
      <c r="FK338" s="26"/>
      <c r="FL338" s="26"/>
      <c r="FM338" s="26"/>
      <c r="FN338" s="26"/>
      <c r="FO338" s="26"/>
      <c r="FP338" s="26"/>
      <c r="FQ338" s="26"/>
      <c r="FR338" s="26"/>
      <c r="FS338" s="26"/>
      <c r="FT338" s="26"/>
      <c r="FU338" s="26"/>
      <c r="FV338" s="26"/>
      <c r="FW338" s="26"/>
      <c r="FX338" s="26"/>
      <c r="FY338" s="26"/>
      <c r="FZ338" s="26"/>
      <c r="GA338" s="26"/>
      <c r="GB338" s="26"/>
      <c r="GC338" s="26"/>
      <c r="GD338" s="26"/>
      <c r="GE338" s="26"/>
      <c r="GF338" s="26"/>
      <c r="GG338" s="26"/>
      <c r="GH338" s="26"/>
      <c r="GI338" s="26"/>
      <c r="GJ338" s="26"/>
      <c r="GK338" s="26"/>
      <c r="GL338" s="26"/>
      <c r="GM338" s="26"/>
      <c r="GN338" s="26"/>
      <c r="GO338" s="26"/>
      <c r="GP338" s="26"/>
      <c r="GQ338" s="26"/>
      <c r="GR338" s="26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</row>
    <row r="339" spans="1:252" ht="25.5">
      <c r="A339" s="23" t="s">
        <v>525</v>
      </c>
      <c r="B339" s="9" t="s">
        <v>457</v>
      </c>
      <c r="C339" s="9" t="s">
        <v>173</v>
      </c>
      <c r="D339" s="9" t="s">
        <v>174</v>
      </c>
      <c r="E339" s="63" t="s">
        <v>1134</v>
      </c>
      <c r="F339" s="63" t="s">
        <v>1134</v>
      </c>
      <c r="G339" s="64">
        <v>693248</v>
      </c>
      <c r="H339" s="64">
        <v>933436</v>
      </c>
      <c r="I339" s="65" t="s">
        <v>497</v>
      </c>
      <c r="J339" s="65"/>
      <c r="K339" s="65"/>
      <c r="L339" s="6"/>
      <c r="M339" s="9" t="s">
        <v>344</v>
      </c>
      <c r="N339" s="66"/>
      <c r="O339" s="40">
        <v>2</v>
      </c>
      <c r="P339" s="40">
        <v>1730</v>
      </c>
      <c r="Q339" s="67"/>
      <c r="R339" s="67"/>
      <c r="S339" s="67"/>
      <c r="T339" s="9" t="s">
        <v>340</v>
      </c>
      <c r="U339" s="9"/>
      <c r="V339" s="68"/>
      <c r="W339" s="65"/>
      <c r="X339" s="65"/>
      <c r="Y339" s="65"/>
      <c r="Z339" s="68" t="s">
        <v>340</v>
      </c>
      <c r="AA339" s="69">
        <v>1</v>
      </c>
      <c r="AB339" s="69">
        <v>86.17580766341096</v>
      </c>
      <c r="AC339" s="9">
        <v>1</v>
      </c>
      <c r="AD339" s="69">
        <v>6.987227648384673</v>
      </c>
      <c r="AE339" s="25"/>
      <c r="AF339" s="25"/>
      <c r="AG339" s="25"/>
      <c r="AH339" s="25"/>
      <c r="AI339" s="20"/>
      <c r="AJ339" s="20"/>
      <c r="AK339" s="20"/>
      <c r="AL339" s="20" t="s">
        <v>1501</v>
      </c>
      <c r="AM339" s="9" t="s">
        <v>340</v>
      </c>
      <c r="AN339" s="9">
        <v>0</v>
      </c>
      <c r="AO339" s="9" t="s">
        <v>340</v>
      </c>
      <c r="AP339" s="9">
        <v>0</v>
      </c>
      <c r="AQ339" s="9">
        <v>0</v>
      </c>
      <c r="AR339" s="9" t="s">
        <v>340</v>
      </c>
      <c r="AS339" s="9" t="s">
        <v>340</v>
      </c>
      <c r="AT339" s="9">
        <v>0</v>
      </c>
      <c r="AU339" s="9" t="s">
        <v>340</v>
      </c>
      <c r="AV339" s="9" t="s">
        <v>340</v>
      </c>
      <c r="AW339" s="9" t="s">
        <v>340</v>
      </c>
      <c r="AX339" s="9" t="s">
        <v>340</v>
      </c>
      <c r="AY339" s="78">
        <v>86.17580766341096</v>
      </c>
      <c r="AZ339" s="78">
        <v>6.836964688204357</v>
      </c>
      <c r="BA339" s="78">
        <v>0</v>
      </c>
      <c r="BB339" s="78">
        <v>3.3809166040571</v>
      </c>
      <c r="BC339" s="78">
        <v>0.5259203606311045</v>
      </c>
      <c r="BD339" s="78">
        <v>2.1788129226145756</v>
      </c>
      <c r="BE339" s="78">
        <v>0.9015777610818932</v>
      </c>
      <c r="BF339" s="71" t="s">
        <v>340</v>
      </c>
      <c r="BG339" s="71" t="s">
        <v>340</v>
      </c>
      <c r="BH339" s="71"/>
      <c r="BI339" s="71"/>
      <c r="BJ339" s="71" t="s">
        <v>340</v>
      </c>
      <c r="BK339" s="71" t="s">
        <v>340</v>
      </c>
      <c r="BL339" s="9"/>
      <c r="BM339" s="9"/>
      <c r="BN339" s="3" t="s">
        <v>1341</v>
      </c>
      <c r="BO339" s="20" t="s">
        <v>1501</v>
      </c>
      <c r="BP339" s="9"/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9"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1</v>
      </c>
      <c r="CF339" s="9">
        <v>0</v>
      </c>
      <c r="CG339" s="9" t="s">
        <v>340</v>
      </c>
      <c r="CH339" s="9">
        <v>0</v>
      </c>
      <c r="CI339" s="9">
        <v>0</v>
      </c>
      <c r="CJ339" s="72">
        <v>4000</v>
      </c>
      <c r="CK339" s="72">
        <v>100</v>
      </c>
      <c r="CL339" s="79" t="s">
        <v>834</v>
      </c>
      <c r="CM339" s="22" t="s">
        <v>1579</v>
      </c>
      <c r="CN339" s="9"/>
      <c r="CO339" s="9" t="s">
        <v>340</v>
      </c>
      <c r="CP339" s="73"/>
      <c r="CQ339" s="74" t="s">
        <v>340</v>
      </c>
      <c r="CR339" s="25"/>
      <c r="CS339" s="25"/>
      <c r="CT339" s="71"/>
      <c r="CU339" s="9" t="s">
        <v>348</v>
      </c>
      <c r="CV339" s="9">
        <v>1</v>
      </c>
      <c r="CW339" s="9">
        <v>4</v>
      </c>
      <c r="CX339" s="75" t="s">
        <v>834</v>
      </c>
      <c r="CY339" s="26" t="s">
        <v>1386</v>
      </c>
      <c r="CZ339" s="71"/>
      <c r="DA339" s="71"/>
      <c r="DB339" s="76"/>
      <c r="DC339" s="9"/>
      <c r="DD339" s="9" t="s">
        <v>340</v>
      </c>
      <c r="DE339" s="6"/>
      <c r="DF339" s="5"/>
      <c r="DG339" s="5"/>
      <c r="DH339" s="5"/>
      <c r="DI339" s="5" t="s">
        <v>340</v>
      </c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77"/>
      <c r="FE339" s="26"/>
      <c r="FF339" s="26"/>
      <c r="FG339" s="26"/>
      <c r="FH339" s="26"/>
      <c r="FI339" s="26"/>
      <c r="FJ339" s="26"/>
      <c r="FK339" s="26"/>
      <c r="FL339" s="26"/>
      <c r="FM339" s="26"/>
      <c r="FN339" s="26"/>
      <c r="FO339" s="26"/>
      <c r="FP339" s="26"/>
      <c r="FQ339" s="26"/>
      <c r="FR339" s="26"/>
      <c r="FS339" s="26"/>
      <c r="FT339" s="26"/>
      <c r="FU339" s="26"/>
      <c r="FV339" s="26"/>
      <c r="FW339" s="26"/>
      <c r="FX339" s="26"/>
      <c r="FY339" s="26"/>
      <c r="FZ339" s="26"/>
      <c r="GA339" s="26"/>
      <c r="GB339" s="26"/>
      <c r="GC339" s="26"/>
      <c r="GD339" s="26"/>
      <c r="GE339" s="26"/>
      <c r="GF339" s="26"/>
      <c r="GG339" s="26"/>
      <c r="GH339" s="26"/>
      <c r="GI339" s="26"/>
      <c r="GJ339" s="26"/>
      <c r="GK339" s="26"/>
      <c r="GL339" s="26"/>
      <c r="GM339" s="26"/>
      <c r="GN339" s="26"/>
      <c r="GO339" s="26"/>
      <c r="GP339" s="26"/>
      <c r="GQ339" s="26"/>
      <c r="GR339" s="26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</row>
    <row r="340" spans="1:252" ht="25.5" customHeight="1">
      <c r="A340" s="111" t="s">
        <v>503</v>
      </c>
      <c r="B340" s="112" t="s">
        <v>457</v>
      </c>
      <c r="C340" s="112" t="s">
        <v>189</v>
      </c>
      <c r="D340" s="112" t="s">
        <v>190</v>
      </c>
      <c r="E340" s="113" t="s">
        <v>1145</v>
      </c>
      <c r="F340" s="113" t="s">
        <v>1145</v>
      </c>
      <c r="G340" s="114">
        <v>621424</v>
      </c>
      <c r="H340" s="114">
        <v>923553</v>
      </c>
      <c r="I340" s="115" t="s">
        <v>497</v>
      </c>
      <c r="J340" s="115"/>
      <c r="K340" s="115"/>
      <c r="L340" s="116"/>
      <c r="M340" s="112" t="s">
        <v>344</v>
      </c>
      <c r="N340" s="117"/>
      <c r="O340" s="118"/>
      <c r="P340" s="118">
        <v>1461</v>
      </c>
      <c r="Q340" s="119"/>
      <c r="R340" s="119"/>
      <c r="S340" s="119"/>
      <c r="T340" s="115" t="s">
        <v>340</v>
      </c>
      <c r="U340" s="115"/>
      <c r="V340" s="120"/>
      <c r="W340" s="115"/>
      <c r="X340" s="115"/>
      <c r="Y340" s="115"/>
      <c r="Z340" s="120" t="s">
        <v>340</v>
      </c>
      <c r="AA340" s="121">
        <v>1</v>
      </c>
      <c r="AB340" s="121">
        <v>94.72361809045226</v>
      </c>
      <c r="AC340" s="112">
        <v>1</v>
      </c>
      <c r="AD340" s="121">
        <v>2.7638190954773867</v>
      </c>
      <c r="AE340" s="122"/>
      <c r="AF340" s="122"/>
      <c r="AG340" s="122"/>
      <c r="AH340" s="122"/>
      <c r="AI340" s="123"/>
      <c r="AJ340" s="123"/>
      <c r="AK340" s="123"/>
      <c r="AL340" s="123" t="s">
        <v>1501</v>
      </c>
      <c r="AM340" s="112" t="s">
        <v>340</v>
      </c>
      <c r="AN340" s="112">
        <v>0</v>
      </c>
      <c r="AO340" s="112" t="s">
        <v>340</v>
      </c>
      <c r="AP340" s="112">
        <v>0</v>
      </c>
      <c r="AQ340" s="112">
        <v>0</v>
      </c>
      <c r="AR340" s="124" t="s">
        <v>340</v>
      </c>
      <c r="AS340" s="124" t="s">
        <v>340</v>
      </c>
      <c r="AT340" s="124">
        <v>0</v>
      </c>
      <c r="AU340" s="124" t="s">
        <v>340</v>
      </c>
      <c r="AV340" s="124" t="s">
        <v>340</v>
      </c>
      <c r="AW340" s="124" t="s">
        <v>340</v>
      </c>
      <c r="AX340" s="124">
        <v>0</v>
      </c>
      <c r="AY340" s="125">
        <v>94.72361809045226</v>
      </c>
      <c r="AZ340" s="125">
        <v>2.512562814070352</v>
      </c>
      <c r="BA340" s="125">
        <v>0</v>
      </c>
      <c r="BB340" s="125">
        <v>0.37688442211055273</v>
      </c>
      <c r="BC340" s="125">
        <v>0.06281407035175879</v>
      </c>
      <c r="BD340" s="125">
        <v>2.3241206030150754</v>
      </c>
      <c r="BE340" s="125">
        <v>0</v>
      </c>
      <c r="BF340" s="126" t="s">
        <v>340</v>
      </c>
      <c r="BG340" s="126" t="s">
        <v>340</v>
      </c>
      <c r="BH340" s="126" t="s">
        <v>340</v>
      </c>
      <c r="BI340" s="126" t="s">
        <v>340</v>
      </c>
      <c r="BJ340" s="126"/>
      <c r="BK340" s="126" t="s">
        <v>340</v>
      </c>
      <c r="BL340" s="112"/>
      <c r="BM340" s="112"/>
      <c r="BN340" s="127" t="s">
        <v>1247</v>
      </c>
      <c r="BO340" s="123" t="s">
        <v>1501</v>
      </c>
      <c r="BP340" s="112"/>
      <c r="BQ340" s="112">
        <v>0</v>
      </c>
      <c r="BR340" s="112">
        <v>0</v>
      </c>
      <c r="BS340" s="112">
        <v>0</v>
      </c>
      <c r="BT340" s="112">
        <v>0</v>
      </c>
      <c r="BU340" s="112">
        <v>0</v>
      </c>
      <c r="BV340" s="112">
        <v>0</v>
      </c>
      <c r="BW340" s="112">
        <v>0</v>
      </c>
      <c r="BX340" s="112">
        <v>0</v>
      </c>
      <c r="BY340" s="112">
        <v>0</v>
      </c>
      <c r="BZ340" s="112">
        <v>0</v>
      </c>
      <c r="CA340" s="112">
        <v>0</v>
      </c>
      <c r="CB340" s="112">
        <v>0</v>
      </c>
      <c r="CC340" s="112">
        <v>0</v>
      </c>
      <c r="CD340" s="112">
        <v>0</v>
      </c>
      <c r="CE340" s="112">
        <v>1</v>
      </c>
      <c r="CF340" s="112">
        <v>0</v>
      </c>
      <c r="CG340" s="112" t="s">
        <v>340</v>
      </c>
      <c r="CH340" s="112">
        <v>0</v>
      </c>
      <c r="CI340" s="112">
        <v>0</v>
      </c>
      <c r="CJ340" s="128">
        <v>4000</v>
      </c>
      <c r="CK340" s="128">
        <v>100</v>
      </c>
      <c r="CL340" s="129" t="s">
        <v>834</v>
      </c>
      <c r="CM340" s="130" t="s">
        <v>1579</v>
      </c>
      <c r="CN340" s="112"/>
      <c r="CO340" s="112"/>
      <c r="CP340" s="131" t="s">
        <v>340</v>
      </c>
      <c r="CQ340" s="132" t="s">
        <v>340</v>
      </c>
      <c r="CR340" s="133"/>
      <c r="CS340" s="133"/>
      <c r="CT340" s="126"/>
      <c r="CU340" s="112" t="s">
        <v>348</v>
      </c>
      <c r="CV340" s="112">
        <v>1</v>
      </c>
      <c r="CW340" s="112">
        <v>4</v>
      </c>
      <c r="CX340" s="128" t="s">
        <v>834</v>
      </c>
      <c r="CY340" s="134" t="s">
        <v>793</v>
      </c>
      <c r="CZ340" s="126"/>
      <c r="DA340" s="126"/>
      <c r="DB340" s="135"/>
      <c r="DC340" s="112"/>
      <c r="DD340" s="112" t="s">
        <v>340</v>
      </c>
      <c r="DE340" s="136"/>
      <c r="DF340" s="137"/>
      <c r="DG340" s="137"/>
      <c r="DH340" s="137"/>
      <c r="DI340" s="137" t="s">
        <v>340</v>
      </c>
      <c r="DJ340" s="137"/>
      <c r="DK340" s="137"/>
      <c r="DL340" s="137"/>
      <c r="DM340" s="137"/>
      <c r="DN340" s="137"/>
      <c r="DO340" s="137">
        <v>436.5</v>
      </c>
      <c r="DP340" s="137"/>
      <c r="DQ340" s="137"/>
      <c r="DR340" s="137"/>
      <c r="DS340" s="137"/>
      <c r="DT340" s="137">
        <v>436.5</v>
      </c>
      <c r="DU340" s="137"/>
      <c r="DV340" s="137"/>
      <c r="DW340" s="137"/>
      <c r="DX340" s="137"/>
      <c r="DY340" s="137"/>
      <c r="DZ340" s="137"/>
      <c r="EA340" s="137"/>
      <c r="EB340" s="137"/>
      <c r="EC340" s="137"/>
      <c r="ED340" s="137"/>
      <c r="EE340" s="137"/>
      <c r="EF340" s="137"/>
      <c r="EG340" s="137">
        <v>436.5</v>
      </c>
      <c r="EH340" s="137"/>
      <c r="EI340" s="137"/>
      <c r="EJ340" s="137"/>
      <c r="EK340" s="137"/>
      <c r="EL340" s="137"/>
      <c r="EM340" s="137"/>
      <c r="EN340" s="137"/>
      <c r="EO340" s="137"/>
      <c r="EP340" s="137"/>
      <c r="EQ340" s="137"/>
      <c r="ER340" s="137"/>
      <c r="ES340" s="137"/>
      <c r="ET340" s="137"/>
      <c r="EU340" s="137"/>
      <c r="EV340" s="137"/>
      <c r="EW340" s="137"/>
      <c r="EX340" s="137"/>
      <c r="EY340" s="137"/>
      <c r="EZ340" s="137"/>
      <c r="FA340" s="137"/>
      <c r="FB340" s="137"/>
      <c r="FC340" s="137"/>
      <c r="FD340" s="138">
        <v>436.5</v>
      </c>
      <c r="FE340" s="26"/>
      <c r="FF340" s="26"/>
      <c r="FG340" s="26"/>
      <c r="FH340" s="26"/>
      <c r="FI340" s="26"/>
      <c r="FJ340" s="26"/>
      <c r="FK340" s="26"/>
      <c r="FL340" s="26"/>
      <c r="FM340" s="26"/>
      <c r="FN340" s="26"/>
      <c r="FO340" s="26"/>
      <c r="FP340" s="26"/>
      <c r="FQ340" s="26"/>
      <c r="FR340" s="26"/>
      <c r="FS340" s="26"/>
      <c r="FT340" s="26"/>
      <c r="FU340" s="26"/>
      <c r="FV340" s="26"/>
      <c r="FW340" s="26"/>
      <c r="FX340" s="26"/>
      <c r="FY340" s="26"/>
      <c r="FZ340" s="26"/>
      <c r="GA340" s="26"/>
      <c r="GB340" s="26"/>
      <c r="GC340" s="26"/>
      <c r="GD340" s="26"/>
      <c r="GE340" s="26"/>
      <c r="GF340" s="26"/>
      <c r="GG340" s="26"/>
      <c r="GH340" s="26"/>
      <c r="GI340" s="26"/>
      <c r="GJ340" s="26"/>
      <c r="GK340" s="26"/>
      <c r="GL340" s="26"/>
      <c r="GM340" s="26"/>
      <c r="GN340" s="26"/>
      <c r="GO340" s="26"/>
      <c r="GP340" s="26"/>
      <c r="GQ340" s="26"/>
      <c r="GR340" s="26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</row>
    <row r="341" spans="1:252" ht="25.5">
      <c r="A341" s="23" t="s">
        <v>709</v>
      </c>
      <c r="B341" s="9" t="s">
        <v>338</v>
      </c>
      <c r="C341" s="9" t="s">
        <v>1948</v>
      </c>
      <c r="D341" s="9" t="s">
        <v>1949</v>
      </c>
      <c r="E341" s="63" t="s">
        <v>1016</v>
      </c>
      <c r="F341" s="63" t="s">
        <v>1049</v>
      </c>
      <c r="G341" s="64">
        <v>681324</v>
      </c>
      <c r="H341" s="64">
        <v>1350021</v>
      </c>
      <c r="I341" s="65" t="s">
        <v>497</v>
      </c>
      <c r="J341" s="65"/>
      <c r="K341" s="65"/>
      <c r="L341" s="60"/>
      <c r="M341" s="9" t="s">
        <v>344</v>
      </c>
      <c r="N341" s="66"/>
      <c r="O341" s="40">
        <v>2</v>
      </c>
      <c r="P341" s="40">
        <v>2174</v>
      </c>
      <c r="Q341" s="67"/>
      <c r="R341" s="67"/>
      <c r="S341" s="67"/>
      <c r="T341" s="65" t="s">
        <v>340</v>
      </c>
      <c r="U341" s="65"/>
      <c r="V341" s="68"/>
      <c r="W341" s="65" t="s">
        <v>340</v>
      </c>
      <c r="X341" s="65"/>
      <c r="Y341" s="65" t="s">
        <v>340</v>
      </c>
      <c r="Z341" s="68"/>
      <c r="AA341" s="69">
        <v>1</v>
      </c>
      <c r="AB341" s="69">
        <v>83.72753074739829</v>
      </c>
      <c r="AC341" s="9">
        <v>1</v>
      </c>
      <c r="AD341" s="69">
        <v>5.676442762535478</v>
      </c>
      <c r="AE341" s="79"/>
      <c r="AF341" s="79"/>
      <c r="AG341" s="79"/>
      <c r="AH341" s="79"/>
      <c r="AI341" s="20"/>
      <c r="AJ341" s="20"/>
      <c r="AK341" s="20"/>
      <c r="AL341" s="20" t="s">
        <v>1501</v>
      </c>
      <c r="AM341" s="9" t="s">
        <v>340</v>
      </c>
      <c r="AN341" s="9">
        <v>0</v>
      </c>
      <c r="AO341" s="9" t="s">
        <v>340</v>
      </c>
      <c r="AP341" s="9">
        <v>0</v>
      </c>
      <c r="AQ341" s="9">
        <v>0</v>
      </c>
      <c r="AR341" s="80" t="s">
        <v>340</v>
      </c>
      <c r="AS341" s="80" t="s">
        <v>340</v>
      </c>
      <c r="AT341" s="80">
        <v>0</v>
      </c>
      <c r="AU341" s="80" t="s">
        <v>340</v>
      </c>
      <c r="AV341" s="80" t="s">
        <v>340</v>
      </c>
      <c r="AW341" s="80" t="s">
        <v>340</v>
      </c>
      <c r="AX341" s="80">
        <v>0</v>
      </c>
      <c r="AY341" s="70">
        <v>83.72753074739829</v>
      </c>
      <c r="AZ341" s="70">
        <v>10.596026490066226</v>
      </c>
      <c r="BA341" s="70">
        <v>0</v>
      </c>
      <c r="BB341" s="70">
        <v>0.28382213812677387</v>
      </c>
      <c r="BC341" s="70">
        <v>3.122043519394513</v>
      </c>
      <c r="BD341" s="70">
        <v>2.270577105014191</v>
      </c>
      <c r="BE341" s="70">
        <v>0</v>
      </c>
      <c r="BF341" s="71" t="s">
        <v>340</v>
      </c>
      <c r="BG341" s="71"/>
      <c r="BH341" s="71"/>
      <c r="BI341" s="71"/>
      <c r="BJ341" s="71" t="s">
        <v>340</v>
      </c>
      <c r="BK341" s="71" t="s">
        <v>340</v>
      </c>
      <c r="BL341" s="9">
        <v>3</v>
      </c>
      <c r="BM341" s="9"/>
      <c r="BN341" s="3" t="s">
        <v>1149</v>
      </c>
      <c r="BO341" s="20" t="s">
        <v>1502</v>
      </c>
      <c r="BP341" s="9"/>
      <c r="BQ341" s="9">
        <v>3</v>
      </c>
      <c r="BR341" s="9">
        <v>3</v>
      </c>
      <c r="BS341" s="9">
        <v>0</v>
      </c>
      <c r="BT341" s="9">
        <v>0</v>
      </c>
      <c r="BU341" s="9">
        <v>0</v>
      </c>
      <c r="BV341" s="9">
        <v>0</v>
      </c>
      <c r="BW341" s="9">
        <v>1</v>
      </c>
      <c r="BX341" s="9">
        <v>1</v>
      </c>
      <c r="BY341" s="9">
        <v>5</v>
      </c>
      <c r="BZ341" s="9">
        <v>3</v>
      </c>
      <c r="CA341" s="9">
        <v>4</v>
      </c>
      <c r="CB341" s="9">
        <v>9</v>
      </c>
      <c r="CC341" s="9">
        <v>0</v>
      </c>
      <c r="CD341" s="9">
        <v>0</v>
      </c>
      <c r="CE341" s="9">
        <v>1</v>
      </c>
      <c r="CF341" s="9">
        <v>0</v>
      </c>
      <c r="CG341" s="9" t="s">
        <v>340</v>
      </c>
      <c r="CH341" s="9">
        <v>0</v>
      </c>
      <c r="CI341" s="9">
        <v>0</v>
      </c>
      <c r="CJ341" s="72">
        <v>3000</v>
      </c>
      <c r="CK341" s="72">
        <v>75</v>
      </c>
      <c r="CL341" s="79">
        <v>0</v>
      </c>
      <c r="CM341" s="22" t="s">
        <v>1774</v>
      </c>
      <c r="CN341" s="9"/>
      <c r="CO341" s="9" t="s">
        <v>340</v>
      </c>
      <c r="CP341" s="73"/>
      <c r="CQ341" s="74" t="s">
        <v>340</v>
      </c>
      <c r="CR341" s="25"/>
      <c r="CS341" s="25"/>
      <c r="CT341" s="71"/>
      <c r="CU341" s="9" t="s">
        <v>348</v>
      </c>
      <c r="CV341" s="9">
        <v>1</v>
      </c>
      <c r="CW341" s="9">
        <v>4</v>
      </c>
      <c r="CX341" s="72"/>
      <c r="CY341" s="26" t="s">
        <v>793</v>
      </c>
      <c r="CZ341" s="71"/>
      <c r="DA341" s="71"/>
      <c r="DB341" s="76"/>
      <c r="DC341" s="9"/>
      <c r="DD341" s="9" t="s">
        <v>340</v>
      </c>
      <c r="DE341" s="6"/>
      <c r="DF341" s="5"/>
      <c r="DG341" s="5"/>
      <c r="DH341" s="5"/>
      <c r="DI341" s="5" t="s">
        <v>340</v>
      </c>
      <c r="DJ341" s="5"/>
      <c r="DK341" s="5"/>
      <c r="DL341" s="5"/>
      <c r="DM341" s="5"/>
      <c r="DN341" s="5"/>
      <c r="DO341" s="5"/>
      <c r="DP341" s="5"/>
      <c r="DQ341" s="5">
        <v>420</v>
      </c>
      <c r="DR341" s="5"/>
      <c r="DS341" s="5"/>
      <c r="DT341" s="5">
        <v>420</v>
      </c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>
        <v>420</v>
      </c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77">
        <v>42</v>
      </c>
      <c r="FE341" s="26"/>
      <c r="FF341" s="26"/>
      <c r="FG341" s="26"/>
      <c r="FH341" s="26"/>
      <c r="FI341" s="26"/>
      <c r="FJ341" s="26"/>
      <c r="FK341" s="26"/>
      <c r="FL341" s="26"/>
      <c r="FM341" s="26"/>
      <c r="FN341" s="26"/>
      <c r="FO341" s="26"/>
      <c r="FP341" s="26"/>
      <c r="FQ341" s="26"/>
      <c r="FR341" s="26"/>
      <c r="FS341" s="26"/>
      <c r="FT341" s="26"/>
      <c r="FU341" s="26"/>
      <c r="FV341" s="26"/>
      <c r="FW341" s="26"/>
      <c r="FX341" s="26"/>
      <c r="FY341" s="26"/>
      <c r="FZ341" s="26"/>
      <c r="GA341" s="26"/>
      <c r="GB341" s="26"/>
      <c r="GC341" s="26"/>
      <c r="GD341" s="26"/>
      <c r="GE341" s="26"/>
      <c r="GF341" s="26"/>
      <c r="GG341" s="26"/>
      <c r="GH341" s="26"/>
      <c r="GI341" s="26"/>
      <c r="GJ341" s="26"/>
      <c r="GK341" s="26"/>
      <c r="GL341" s="26"/>
      <c r="GM341" s="26"/>
      <c r="GN341" s="26"/>
      <c r="GO341" s="26"/>
      <c r="GP341" s="26"/>
      <c r="GQ341" s="26"/>
      <c r="GR341" s="26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</row>
    <row r="342" spans="1:252" ht="25.5">
      <c r="A342" s="23" t="s">
        <v>664</v>
      </c>
      <c r="B342" s="9" t="s">
        <v>338</v>
      </c>
      <c r="C342" s="9" t="s">
        <v>1952</v>
      </c>
      <c r="D342" s="9" t="s">
        <v>1953</v>
      </c>
      <c r="E342" s="63" t="s">
        <v>1051</v>
      </c>
      <c r="F342" s="63" t="s">
        <v>1051</v>
      </c>
      <c r="G342" s="64">
        <v>651238</v>
      </c>
      <c r="H342" s="64">
        <v>1232609</v>
      </c>
      <c r="I342" s="65" t="s">
        <v>497</v>
      </c>
      <c r="J342" s="65"/>
      <c r="K342" s="65"/>
      <c r="L342" s="60"/>
      <c r="M342" s="9" t="s">
        <v>344</v>
      </c>
      <c r="N342" s="66"/>
      <c r="O342" s="40">
        <v>3</v>
      </c>
      <c r="P342" s="40">
        <v>2887</v>
      </c>
      <c r="Q342" s="67"/>
      <c r="R342" s="67"/>
      <c r="S342" s="67"/>
      <c r="T342" s="9" t="s">
        <v>340</v>
      </c>
      <c r="U342" s="9"/>
      <c r="V342" s="68"/>
      <c r="W342" s="65" t="s">
        <v>340</v>
      </c>
      <c r="X342" s="65"/>
      <c r="Y342" s="65" t="s">
        <v>340</v>
      </c>
      <c r="Z342" s="68"/>
      <c r="AA342" s="85">
        <v>1</v>
      </c>
      <c r="AB342" s="69">
        <v>85.47509418166597</v>
      </c>
      <c r="AC342" s="9">
        <v>1</v>
      </c>
      <c r="AD342" s="69">
        <v>5.274173294265383</v>
      </c>
      <c r="AE342" s="24"/>
      <c r="AF342" s="83"/>
      <c r="AG342" s="74"/>
      <c r="AH342" s="74"/>
      <c r="AI342" s="20"/>
      <c r="AJ342" s="20"/>
      <c r="AK342" s="20"/>
      <c r="AL342" s="20" t="s">
        <v>1501</v>
      </c>
      <c r="AM342" s="9" t="s">
        <v>340</v>
      </c>
      <c r="AN342" s="9">
        <v>0</v>
      </c>
      <c r="AO342" s="9" t="s">
        <v>340</v>
      </c>
      <c r="AP342" s="9">
        <v>0</v>
      </c>
      <c r="AQ342" s="9">
        <v>0</v>
      </c>
      <c r="AR342" s="9" t="s">
        <v>340</v>
      </c>
      <c r="AS342" s="9" t="s">
        <v>340</v>
      </c>
      <c r="AT342" s="9">
        <v>0</v>
      </c>
      <c r="AU342" s="9" t="s">
        <v>340</v>
      </c>
      <c r="AV342" s="9" t="s">
        <v>340</v>
      </c>
      <c r="AW342" s="9" t="s">
        <v>340</v>
      </c>
      <c r="AX342" s="9">
        <v>0</v>
      </c>
      <c r="AY342" s="70">
        <v>85.47509418166597</v>
      </c>
      <c r="AZ342" s="70">
        <v>9.250732524068649</v>
      </c>
      <c r="BA342" s="70">
        <v>0</v>
      </c>
      <c r="BB342" s="70">
        <v>1.381331100879029</v>
      </c>
      <c r="BC342" s="70">
        <v>1.7580577647551276</v>
      </c>
      <c r="BD342" s="70">
        <v>2.1347844286312263</v>
      </c>
      <c r="BE342" s="70">
        <v>0</v>
      </c>
      <c r="BF342" s="71" t="s">
        <v>340</v>
      </c>
      <c r="BG342" s="71" t="s">
        <v>340</v>
      </c>
      <c r="BH342" s="71"/>
      <c r="BI342" s="71"/>
      <c r="BJ342" s="71" t="s">
        <v>340</v>
      </c>
      <c r="BK342" s="71" t="s">
        <v>340</v>
      </c>
      <c r="BL342" s="84">
        <v>2</v>
      </c>
      <c r="BM342" s="9"/>
      <c r="BN342" s="3" t="s">
        <v>1204</v>
      </c>
      <c r="BO342" s="20" t="s">
        <v>1502</v>
      </c>
      <c r="BP342" s="9"/>
      <c r="BQ342" s="9">
        <v>2</v>
      </c>
      <c r="BR342" s="9">
        <v>2</v>
      </c>
      <c r="BS342" s="9">
        <v>0</v>
      </c>
      <c r="BT342" s="9">
        <v>0</v>
      </c>
      <c r="BU342" s="9">
        <v>0</v>
      </c>
      <c r="BV342" s="9">
        <v>0</v>
      </c>
      <c r="BW342" s="9">
        <v>1</v>
      </c>
      <c r="BX342" s="9">
        <v>8</v>
      </c>
      <c r="BY342" s="9">
        <v>7</v>
      </c>
      <c r="BZ342" s="9">
        <v>7</v>
      </c>
      <c r="CA342" s="9">
        <v>1</v>
      </c>
      <c r="CB342" s="9">
        <v>0</v>
      </c>
      <c r="CC342" s="9">
        <v>0</v>
      </c>
      <c r="CD342" s="9">
        <v>0</v>
      </c>
      <c r="CE342" s="9">
        <v>1</v>
      </c>
      <c r="CF342" s="9">
        <v>0</v>
      </c>
      <c r="CG342" s="9" t="s">
        <v>340</v>
      </c>
      <c r="CH342" s="9">
        <v>0</v>
      </c>
      <c r="CI342" s="9">
        <v>0</v>
      </c>
      <c r="CJ342" s="72">
        <v>3925</v>
      </c>
      <c r="CK342" s="72">
        <v>100</v>
      </c>
      <c r="CL342" s="24" t="s">
        <v>762</v>
      </c>
      <c r="CM342" s="21" t="s">
        <v>1579</v>
      </c>
      <c r="CN342" s="9"/>
      <c r="CO342" s="9" t="s">
        <v>340</v>
      </c>
      <c r="CP342" s="73"/>
      <c r="CQ342" s="74" t="s">
        <v>340</v>
      </c>
      <c r="CR342" s="25"/>
      <c r="CS342" s="25"/>
      <c r="CT342" s="71"/>
      <c r="CU342" s="9" t="s">
        <v>348</v>
      </c>
      <c r="CV342" s="9">
        <v>1</v>
      </c>
      <c r="CW342" s="9">
        <v>4</v>
      </c>
      <c r="CX342" s="75" t="s">
        <v>762</v>
      </c>
      <c r="CY342" s="26" t="s">
        <v>1384</v>
      </c>
      <c r="CZ342" s="71"/>
      <c r="DA342" s="71"/>
      <c r="DB342" s="76"/>
      <c r="DC342" s="9"/>
      <c r="DD342" s="9" t="s">
        <v>340</v>
      </c>
      <c r="DE342" s="6"/>
      <c r="DF342" s="5"/>
      <c r="DG342" s="5"/>
      <c r="DH342" s="5"/>
      <c r="DI342" s="5" t="s">
        <v>340</v>
      </c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77"/>
      <c r="FE342" s="26"/>
      <c r="FF342" s="26"/>
      <c r="FG342" s="26"/>
      <c r="FH342" s="26"/>
      <c r="FI342" s="26"/>
      <c r="FJ342" s="26"/>
      <c r="FK342" s="26"/>
      <c r="FL342" s="26"/>
      <c r="FM342" s="26"/>
      <c r="FN342" s="26"/>
      <c r="FO342" s="26"/>
      <c r="FP342" s="26"/>
      <c r="FQ342" s="26"/>
      <c r="FR342" s="26"/>
      <c r="FS342" s="26"/>
      <c r="FT342" s="26"/>
      <c r="FU342" s="26"/>
      <c r="FV342" s="26"/>
      <c r="FW342" s="26"/>
      <c r="FX342" s="26"/>
      <c r="FY342" s="26"/>
      <c r="FZ342" s="26"/>
      <c r="GA342" s="26"/>
      <c r="GB342" s="26"/>
      <c r="GC342" s="26"/>
      <c r="GD342" s="26"/>
      <c r="GE342" s="26"/>
      <c r="GF342" s="26"/>
      <c r="GG342" s="26"/>
      <c r="GH342" s="26"/>
      <c r="GI342" s="26"/>
      <c r="GJ342" s="26"/>
      <c r="GK342" s="26"/>
      <c r="GL342" s="26"/>
      <c r="GM342" s="26"/>
      <c r="GN342" s="26"/>
      <c r="GO342" s="26"/>
      <c r="GP342" s="26"/>
      <c r="GQ342" s="26"/>
      <c r="GR342" s="26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</row>
    <row r="343" spans="1:252" ht="25.5">
      <c r="A343" s="23" t="s">
        <v>656</v>
      </c>
      <c r="B343" s="9" t="s">
        <v>338</v>
      </c>
      <c r="C343" s="9" t="s">
        <v>1917</v>
      </c>
      <c r="D343" s="9" t="s">
        <v>1918</v>
      </c>
      <c r="E343" s="63" t="s">
        <v>1016</v>
      </c>
      <c r="F343" s="63" t="s">
        <v>1016</v>
      </c>
      <c r="G343" s="64">
        <v>661427</v>
      </c>
      <c r="H343" s="64">
        <v>1283903</v>
      </c>
      <c r="I343" s="65" t="s">
        <v>497</v>
      </c>
      <c r="J343" s="65"/>
      <c r="K343" s="65"/>
      <c r="L343" s="60"/>
      <c r="M343" s="9" t="s">
        <v>344</v>
      </c>
      <c r="N343" s="66"/>
      <c r="O343" s="40">
        <v>4</v>
      </c>
      <c r="P343" s="40">
        <v>2783</v>
      </c>
      <c r="Q343" s="67"/>
      <c r="R343" s="67"/>
      <c r="S343" s="67"/>
      <c r="T343" s="9" t="s">
        <v>340</v>
      </c>
      <c r="U343" s="9"/>
      <c r="V343" s="68"/>
      <c r="W343" s="65" t="s">
        <v>340</v>
      </c>
      <c r="X343" s="65" t="s">
        <v>340</v>
      </c>
      <c r="Y343" s="65" t="s">
        <v>340</v>
      </c>
      <c r="Z343" s="68"/>
      <c r="AA343" s="69">
        <v>1</v>
      </c>
      <c r="AB343" s="69">
        <v>77.80669144981412</v>
      </c>
      <c r="AC343" s="9">
        <v>1</v>
      </c>
      <c r="AD343" s="69">
        <v>12.342007434944238</v>
      </c>
      <c r="AE343" s="25"/>
      <c r="AF343" s="74"/>
      <c r="AG343" s="74"/>
      <c r="AH343" s="74"/>
      <c r="AI343" s="20"/>
      <c r="AJ343" s="20"/>
      <c r="AK343" s="20"/>
      <c r="AL343" s="20" t="s">
        <v>1501</v>
      </c>
      <c r="AM343" s="9" t="s">
        <v>340</v>
      </c>
      <c r="AN343" s="9">
        <v>0</v>
      </c>
      <c r="AO343" s="9" t="s">
        <v>340</v>
      </c>
      <c r="AP343" s="9">
        <v>0</v>
      </c>
      <c r="AQ343" s="9">
        <v>0</v>
      </c>
      <c r="AR343" s="80" t="s">
        <v>340</v>
      </c>
      <c r="AS343" s="80" t="s">
        <v>340</v>
      </c>
      <c r="AT343" s="80">
        <v>0</v>
      </c>
      <c r="AU343" s="80" t="s">
        <v>340</v>
      </c>
      <c r="AV343" s="80" t="s">
        <v>340</v>
      </c>
      <c r="AW343" s="80" t="s">
        <v>340</v>
      </c>
      <c r="AX343" s="80" t="s">
        <v>340</v>
      </c>
      <c r="AY343" s="70">
        <v>77.80669144981412</v>
      </c>
      <c r="AZ343" s="70">
        <v>9.851301115241636</v>
      </c>
      <c r="BA343" s="70">
        <v>0</v>
      </c>
      <c r="BB343" s="70">
        <v>6.4684014869888475</v>
      </c>
      <c r="BC343" s="70">
        <v>2.676579925650558</v>
      </c>
      <c r="BD343" s="70">
        <v>2.973977695167286</v>
      </c>
      <c r="BE343" s="70">
        <v>0.22304832713754646</v>
      </c>
      <c r="BF343" s="71" t="s">
        <v>340</v>
      </c>
      <c r="BG343" s="71" t="s">
        <v>340</v>
      </c>
      <c r="BH343" s="71"/>
      <c r="BI343" s="71" t="s">
        <v>340</v>
      </c>
      <c r="BJ343" s="71" t="s">
        <v>340</v>
      </c>
      <c r="BK343" s="71" t="s">
        <v>340</v>
      </c>
      <c r="BL343" s="84">
        <v>2</v>
      </c>
      <c r="BM343" s="9"/>
      <c r="BN343" s="3" t="s">
        <v>1213</v>
      </c>
      <c r="BO343" s="20" t="s">
        <v>1502</v>
      </c>
      <c r="BP343" s="9"/>
      <c r="BQ343" s="9">
        <v>3</v>
      </c>
      <c r="BR343" s="9">
        <v>2</v>
      </c>
      <c r="BS343" s="9">
        <v>1</v>
      </c>
      <c r="BT343" s="9">
        <v>0</v>
      </c>
      <c r="BU343" s="9">
        <v>0</v>
      </c>
      <c r="BV343" s="9">
        <v>0</v>
      </c>
      <c r="BW343" s="9">
        <v>1</v>
      </c>
      <c r="BX343" s="9">
        <v>6</v>
      </c>
      <c r="BY343" s="9">
        <v>5</v>
      </c>
      <c r="BZ343" s="9">
        <v>5</v>
      </c>
      <c r="CA343" s="9">
        <v>5</v>
      </c>
      <c r="CB343" s="9">
        <v>1</v>
      </c>
      <c r="CC343" s="9">
        <v>0</v>
      </c>
      <c r="CD343" s="9">
        <v>0</v>
      </c>
      <c r="CE343" s="9">
        <v>1</v>
      </c>
      <c r="CF343" s="9">
        <v>0</v>
      </c>
      <c r="CG343" s="9" t="s">
        <v>340</v>
      </c>
      <c r="CH343" s="9">
        <v>0</v>
      </c>
      <c r="CI343" s="9">
        <v>0</v>
      </c>
      <c r="CJ343" s="72">
        <v>3000</v>
      </c>
      <c r="CK343" s="72">
        <v>98</v>
      </c>
      <c r="CL343" s="24" t="s">
        <v>767</v>
      </c>
      <c r="CM343" s="21" t="s">
        <v>1774</v>
      </c>
      <c r="CN343" s="9"/>
      <c r="CO343" s="9" t="s">
        <v>340</v>
      </c>
      <c r="CP343" s="73"/>
      <c r="CQ343" s="74" t="s">
        <v>340</v>
      </c>
      <c r="CR343" s="25"/>
      <c r="CS343" s="25"/>
      <c r="CT343" s="71"/>
      <c r="CU343" s="9" t="s">
        <v>348</v>
      </c>
      <c r="CV343" s="9">
        <v>1</v>
      </c>
      <c r="CW343" s="9">
        <v>4</v>
      </c>
      <c r="CX343" s="75" t="s">
        <v>767</v>
      </c>
      <c r="CY343" s="26" t="s">
        <v>1384</v>
      </c>
      <c r="CZ343" s="71"/>
      <c r="DA343" s="71"/>
      <c r="DB343" s="76"/>
      <c r="DC343" s="9"/>
      <c r="DD343" s="9" t="s">
        <v>340</v>
      </c>
      <c r="DE343" s="6"/>
      <c r="DF343" s="5"/>
      <c r="DG343" s="5"/>
      <c r="DH343" s="5"/>
      <c r="DI343" s="5" t="s">
        <v>340</v>
      </c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77"/>
      <c r="FE343" s="26"/>
      <c r="FF343" s="26"/>
      <c r="FG343" s="26"/>
      <c r="FH343" s="26"/>
      <c r="FI343" s="26"/>
      <c r="FJ343" s="26"/>
      <c r="FK343" s="26"/>
      <c r="FL343" s="26"/>
      <c r="FM343" s="26"/>
      <c r="FN343" s="26"/>
      <c r="FO343" s="26"/>
      <c r="FP343" s="26"/>
      <c r="FQ343" s="26"/>
      <c r="FR343" s="26"/>
      <c r="FS343" s="26"/>
      <c r="FT343" s="26"/>
      <c r="FU343" s="26"/>
      <c r="FV343" s="26"/>
      <c r="FW343" s="26"/>
      <c r="FX343" s="26"/>
      <c r="FY343" s="26"/>
      <c r="FZ343" s="26"/>
      <c r="GA343" s="26"/>
      <c r="GB343" s="26"/>
      <c r="GC343" s="26"/>
      <c r="GD343" s="26"/>
      <c r="GE343" s="26"/>
      <c r="GF343" s="26"/>
      <c r="GG343" s="26"/>
      <c r="GH343" s="26"/>
      <c r="GI343" s="26"/>
      <c r="GJ343" s="26"/>
      <c r="GK343" s="26"/>
      <c r="GL343" s="26"/>
      <c r="GM343" s="26"/>
      <c r="GN343" s="26"/>
      <c r="GO343" s="26"/>
      <c r="GP343" s="26"/>
      <c r="GQ343" s="26"/>
      <c r="GR343" s="26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</row>
    <row r="344" spans="1:252" ht="25.5">
      <c r="A344" s="23" t="s">
        <v>654</v>
      </c>
      <c r="B344" s="9" t="s">
        <v>338</v>
      </c>
      <c r="C344" s="9" t="s">
        <v>77</v>
      </c>
      <c r="D344" s="9" t="s">
        <v>78</v>
      </c>
      <c r="E344" s="63" t="s">
        <v>1016</v>
      </c>
      <c r="F344" s="63" t="s">
        <v>1016</v>
      </c>
      <c r="G344" s="64">
        <v>601406</v>
      </c>
      <c r="H344" s="64">
        <v>1232801</v>
      </c>
      <c r="I344" s="65" t="s">
        <v>497</v>
      </c>
      <c r="J344" s="65"/>
      <c r="K344" s="65"/>
      <c r="L344" s="6"/>
      <c r="M344" s="9" t="s">
        <v>344</v>
      </c>
      <c r="N344" s="82"/>
      <c r="O344" s="40">
        <v>413</v>
      </c>
      <c r="P344" s="40">
        <v>2354</v>
      </c>
      <c r="Q344" s="67"/>
      <c r="R344" s="67"/>
      <c r="S344" s="67"/>
      <c r="T344" s="9"/>
      <c r="U344" s="9"/>
      <c r="V344" s="68"/>
      <c r="W344" s="65"/>
      <c r="X344" s="65"/>
      <c r="Y344" s="65"/>
      <c r="Z344" s="68" t="s">
        <v>340</v>
      </c>
      <c r="AA344" s="69">
        <v>2</v>
      </c>
      <c r="AB344" s="69">
        <v>51.06215578284815</v>
      </c>
      <c r="AC344" s="9">
        <v>1</v>
      </c>
      <c r="AD344" s="69">
        <v>21.00708103855232</v>
      </c>
      <c r="AE344" s="25"/>
      <c r="AF344" s="25"/>
      <c r="AG344" s="25"/>
      <c r="AH344" s="25"/>
      <c r="AI344" s="20"/>
      <c r="AJ344" s="20"/>
      <c r="AK344" s="20"/>
      <c r="AL344" s="20" t="s">
        <v>1501</v>
      </c>
      <c r="AM344" s="9">
        <v>0</v>
      </c>
      <c r="AN344" s="9">
        <v>0</v>
      </c>
      <c r="AO344" s="9">
        <v>0</v>
      </c>
      <c r="AP344" s="9">
        <v>0</v>
      </c>
      <c r="AQ344" s="9">
        <v>0</v>
      </c>
      <c r="AR344" s="80" t="s">
        <v>340</v>
      </c>
      <c r="AS344" s="80" t="s">
        <v>340</v>
      </c>
      <c r="AT344" s="80">
        <v>0</v>
      </c>
      <c r="AU344" s="80" t="s">
        <v>340</v>
      </c>
      <c r="AV344" s="80" t="s">
        <v>340</v>
      </c>
      <c r="AW344" s="80" t="s">
        <v>340</v>
      </c>
      <c r="AX344" s="80" t="s">
        <v>340</v>
      </c>
      <c r="AY344" s="70">
        <v>27.930763178599527</v>
      </c>
      <c r="AZ344" s="70">
        <v>51.06215578284815</v>
      </c>
      <c r="BA344" s="70">
        <v>0</v>
      </c>
      <c r="BB344" s="70">
        <v>10.85759244689221</v>
      </c>
      <c r="BC344" s="70">
        <v>9.04799370574351</v>
      </c>
      <c r="BD344" s="70">
        <v>1.0228166797797011</v>
      </c>
      <c r="BE344" s="70">
        <v>0.07867820613690008</v>
      </c>
      <c r="BF344" s="71" t="s">
        <v>340</v>
      </c>
      <c r="BG344" s="71" t="s">
        <v>340</v>
      </c>
      <c r="BH344" s="71" t="s">
        <v>340</v>
      </c>
      <c r="BI344" s="71"/>
      <c r="BJ344" s="71" t="s">
        <v>340</v>
      </c>
      <c r="BK344" s="71" t="s">
        <v>340</v>
      </c>
      <c r="BL344" s="9"/>
      <c r="BM344" s="9" t="s">
        <v>340</v>
      </c>
      <c r="BN344" s="3" t="s">
        <v>1161</v>
      </c>
      <c r="BO344" s="20" t="s">
        <v>1501</v>
      </c>
      <c r="BP344" s="9"/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9"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 t="s">
        <v>340</v>
      </c>
      <c r="CD344" s="9" t="s">
        <v>340</v>
      </c>
      <c r="CE344" s="9">
        <v>1</v>
      </c>
      <c r="CF344" s="9">
        <v>0</v>
      </c>
      <c r="CG344" s="9" t="s">
        <v>340</v>
      </c>
      <c r="CH344" s="9">
        <v>0</v>
      </c>
      <c r="CI344" s="9">
        <v>0</v>
      </c>
      <c r="CJ344" s="72">
        <v>2956</v>
      </c>
      <c r="CK344" s="72">
        <v>100</v>
      </c>
      <c r="CL344" s="79">
        <v>0</v>
      </c>
      <c r="CM344" s="22" t="s">
        <v>1774</v>
      </c>
      <c r="CN344" s="9"/>
      <c r="CO344" s="9" t="s">
        <v>340</v>
      </c>
      <c r="CP344" s="73"/>
      <c r="CQ344" s="74" t="s">
        <v>340</v>
      </c>
      <c r="CR344" s="25"/>
      <c r="CS344" s="25"/>
      <c r="CT344" s="71"/>
      <c r="CU344" s="9" t="s">
        <v>348</v>
      </c>
      <c r="CV344" s="9">
        <v>1</v>
      </c>
      <c r="CW344" s="9">
        <v>4</v>
      </c>
      <c r="CX344" s="75"/>
      <c r="CY344" s="26" t="s">
        <v>1390</v>
      </c>
      <c r="CZ344" s="71"/>
      <c r="DA344" s="71"/>
      <c r="DB344" s="76"/>
      <c r="DC344" s="9"/>
      <c r="DD344" s="9"/>
      <c r="DE344" s="6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77"/>
      <c r="FE344" s="26"/>
      <c r="FF344" s="26"/>
      <c r="FG344" s="26"/>
      <c r="FH344" s="26"/>
      <c r="FI344" s="26"/>
      <c r="FJ344" s="26"/>
      <c r="FK344" s="26"/>
      <c r="FL344" s="26"/>
      <c r="FM344" s="26"/>
      <c r="FN344" s="26"/>
      <c r="FO344" s="26"/>
      <c r="FP344" s="26"/>
      <c r="FQ344" s="26"/>
      <c r="FR344" s="26"/>
      <c r="FS344" s="26"/>
      <c r="FT344" s="26"/>
      <c r="FU344" s="26"/>
      <c r="FV344" s="26"/>
      <c r="FW344" s="26"/>
      <c r="FX344" s="26"/>
      <c r="FY344" s="26"/>
      <c r="FZ344" s="26"/>
      <c r="GA344" s="26"/>
      <c r="GB344" s="26"/>
      <c r="GC344" s="26"/>
      <c r="GD344" s="26"/>
      <c r="GE344" s="26"/>
      <c r="GF344" s="26"/>
      <c r="GG344" s="26"/>
      <c r="GH344" s="26"/>
      <c r="GI344" s="26"/>
      <c r="GJ344" s="26"/>
      <c r="GK344" s="26"/>
      <c r="GL344" s="26"/>
      <c r="GM344" s="26"/>
      <c r="GN344" s="26"/>
      <c r="GO344" s="26"/>
      <c r="GP344" s="26"/>
      <c r="GQ344" s="26"/>
      <c r="GR344" s="26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</row>
    <row r="345" spans="1:252" ht="25.5">
      <c r="A345" s="23" t="s">
        <v>653</v>
      </c>
      <c r="B345" s="9" t="s">
        <v>338</v>
      </c>
      <c r="C345" s="9" t="s">
        <v>1954</v>
      </c>
      <c r="D345" s="9" t="s">
        <v>1955</v>
      </c>
      <c r="E345" s="63" t="s">
        <v>1956</v>
      </c>
      <c r="F345" s="63" t="s">
        <v>1052</v>
      </c>
      <c r="G345" s="64">
        <v>672428</v>
      </c>
      <c r="H345" s="64">
        <v>1345137</v>
      </c>
      <c r="I345" s="65" t="s">
        <v>497</v>
      </c>
      <c r="J345" s="65"/>
      <c r="K345" s="65"/>
      <c r="L345" s="60"/>
      <c r="M345" s="9" t="s">
        <v>344</v>
      </c>
      <c r="N345" s="82"/>
      <c r="O345" s="40"/>
      <c r="P345" s="40">
        <v>821</v>
      </c>
      <c r="Q345" s="67"/>
      <c r="R345" s="67"/>
      <c r="S345" s="67"/>
      <c r="T345" s="9" t="s">
        <v>340</v>
      </c>
      <c r="U345" s="9"/>
      <c r="V345" s="68"/>
      <c r="W345" s="65" t="s">
        <v>340</v>
      </c>
      <c r="X345" s="65"/>
      <c r="Y345" s="65" t="s">
        <v>340</v>
      </c>
      <c r="Z345" s="68"/>
      <c r="AA345" s="69">
        <v>1</v>
      </c>
      <c r="AB345" s="69">
        <v>76.90631808278867</v>
      </c>
      <c r="AC345" s="9">
        <v>1</v>
      </c>
      <c r="AD345" s="69">
        <v>15.032679738562091</v>
      </c>
      <c r="AE345" s="25"/>
      <c r="AF345" s="25"/>
      <c r="AG345" s="25"/>
      <c r="AH345" s="25"/>
      <c r="AI345" s="20"/>
      <c r="AJ345" s="20"/>
      <c r="AK345" s="20"/>
      <c r="AL345" s="20" t="s">
        <v>1501</v>
      </c>
      <c r="AM345" s="9" t="s">
        <v>340</v>
      </c>
      <c r="AN345" s="9">
        <v>0</v>
      </c>
      <c r="AO345" s="9" t="s">
        <v>340</v>
      </c>
      <c r="AP345" s="9">
        <v>0</v>
      </c>
      <c r="AQ345" s="9">
        <v>0</v>
      </c>
      <c r="AR345" s="80" t="s">
        <v>340</v>
      </c>
      <c r="AS345" s="80" t="s">
        <v>340</v>
      </c>
      <c r="AT345" s="80">
        <v>0</v>
      </c>
      <c r="AU345" s="80" t="s">
        <v>340</v>
      </c>
      <c r="AV345" s="80" t="s">
        <v>340</v>
      </c>
      <c r="AW345" s="80" t="s">
        <v>340</v>
      </c>
      <c r="AX345" s="80">
        <v>0</v>
      </c>
      <c r="AY345" s="70">
        <v>76.90631808278867</v>
      </c>
      <c r="AZ345" s="70">
        <v>8.061002178649238</v>
      </c>
      <c r="BA345" s="70">
        <v>0</v>
      </c>
      <c r="BB345" s="70">
        <v>2.941176470588235</v>
      </c>
      <c r="BC345" s="70">
        <v>3.594771241830065</v>
      </c>
      <c r="BD345" s="70">
        <v>8.49673202614379</v>
      </c>
      <c r="BE345" s="70">
        <v>0</v>
      </c>
      <c r="BF345" s="71" t="s">
        <v>340</v>
      </c>
      <c r="BG345" s="71"/>
      <c r="BH345" s="71"/>
      <c r="BI345" s="71"/>
      <c r="BJ345" s="71" t="s">
        <v>340</v>
      </c>
      <c r="BK345" s="71" t="s">
        <v>340</v>
      </c>
      <c r="BL345" s="9">
        <v>2</v>
      </c>
      <c r="BM345" s="9" t="s">
        <v>340</v>
      </c>
      <c r="BN345" s="3" t="s">
        <v>1215</v>
      </c>
      <c r="BO345" s="20" t="s">
        <v>1502</v>
      </c>
      <c r="BP345" s="9"/>
      <c r="BQ345" s="9">
        <v>2</v>
      </c>
      <c r="BR345" s="9">
        <v>2</v>
      </c>
      <c r="BS345" s="9">
        <v>0</v>
      </c>
      <c r="BT345" s="9">
        <v>0</v>
      </c>
      <c r="BU345" s="9">
        <v>0</v>
      </c>
      <c r="BV345" s="9">
        <v>0</v>
      </c>
      <c r="BW345" s="9">
        <v>1</v>
      </c>
      <c r="BX345" s="9">
        <v>3</v>
      </c>
      <c r="BY345" s="9">
        <v>4</v>
      </c>
      <c r="BZ345" s="9">
        <v>3</v>
      </c>
      <c r="CA345" s="9">
        <v>5</v>
      </c>
      <c r="CB345" s="9">
        <v>8</v>
      </c>
      <c r="CC345" s="9" t="s">
        <v>340</v>
      </c>
      <c r="CD345" s="9" t="s">
        <v>340</v>
      </c>
      <c r="CE345" s="9">
        <v>1</v>
      </c>
      <c r="CF345" s="9">
        <v>0</v>
      </c>
      <c r="CG345" s="9" t="s">
        <v>340</v>
      </c>
      <c r="CH345" s="9">
        <v>0</v>
      </c>
      <c r="CI345" s="9">
        <v>0</v>
      </c>
      <c r="CJ345" s="72">
        <v>3500</v>
      </c>
      <c r="CK345" s="72">
        <v>100</v>
      </c>
      <c r="CL345" s="79" t="s">
        <v>768</v>
      </c>
      <c r="CM345" s="22" t="s">
        <v>1685</v>
      </c>
      <c r="CN345" s="9"/>
      <c r="CO345" s="9" t="s">
        <v>340</v>
      </c>
      <c r="CP345" s="73"/>
      <c r="CQ345" s="74" t="s">
        <v>340</v>
      </c>
      <c r="CR345" s="25"/>
      <c r="CS345" s="25"/>
      <c r="CT345" s="71"/>
      <c r="CU345" s="9" t="s">
        <v>348</v>
      </c>
      <c r="CV345" s="9">
        <v>1</v>
      </c>
      <c r="CW345" s="9">
        <v>4</v>
      </c>
      <c r="CX345" s="75" t="s">
        <v>768</v>
      </c>
      <c r="CY345" s="26" t="s">
        <v>793</v>
      </c>
      <c r="CZ345" s="71"/>
      <c r="DA345" s="71"/>
      <c r="DB345" s="76"/>
      <c r="DC345" s="9"/>
      <c r="DD345" s="9"/>
      <c r="DE345" s="6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77"/>
      <c r="FE345" s="26"/>
      <c r="FF345" s="26"/>
      <c r="FG345" s="26"/>
      <c r="FH345" s="26"/>
      <c r="FI345" s="26"/>
      <c r="FJ345" s="26"/>
      <c r="FK345" s="26"/>
      <c r="FL345" s="26"/>
      <c r="FM345" s="26"/>
      <c r="FN345" s="26"/>
      <c r="FO345" s="26"/>
      <c r="FP345" s="26"/>
      <c r="FQ345" s="26"/>
      <c r="FR345" s="26"/>
      <c r="FS345" s="26"/>
      <c r="FT345" s="26"/>
      <c r="FU345" s="26"/>
      <c r="FV345" s="26"/>
      <c r="FW345" s="26"/>
      <c r="FX345" s="26"/>
      <c r="FY345" s="26"/>
      <c r="FZ345" s="26"/>
      <c r="GA345" s="26"/>
      <c r="GB345" s="26"/>
      <c r="GC345" s="26"/>
      <c r="GD345" s="26"/>
      <c r="GE345" s="26"/>
      <c r="GF345" s="26"/>
      <c r="GG345" s="26"/>
      <c r="GH345" s="26"/>
      <c r="GI345" s="26"/>
      <c r="GJ345" s="26"/>
      <c r="GK345" s="26"/>
      <c r="GL345" s="26"/>
      <c r="GM345" s="26"/>
      <c r="GN345" s="26"/>
      <c r="GO345" s="26"/>
      <c r="GP345" s="26"/>
      <c r="GQ345" s="26"/>
      <c r="GR345" s="26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</row>
    <row r="346" spans="1:252" ht="25.5">
      <c r="A346" s="23" t="s">
        <v>652</v>
      </c>
      <c r="B346" s="9" t="s">
        <v>338</v>
      </c>
      <c r="C346" s="9" t="s">
        <v>208</v>
      </c>
      <c r="D346" s="9" t="s">
        <v>209</v>
      </c>
      <c r="E346" s="63" t="s">
        <v>210</v>
      </c>
      <c r="F346" s="63" t="s">
        <v>1084</v>
      </c>
      <c r="G346" s="64">
        <v>611910</v>
      </c>
      <c r="H346" s="64">
        <v>1173621</v>
      </c>
      <c r="I346" s="65" t="s">
        <v>497</v>
      </c>
      <c r="J346" s="65"/>
      <c r="K346" s="65"/>
      <c r="L346" s="6"/>
      <c r="M346" s="9" t="s">
        <v>344</v>
      </c>
      <c r="N346" s="66"/>
      <c r="O346" s="40"/>
      <c r="P346" s="40"/>
      <c r="Q346" s="67"/>
      <c r="R346" s="67"/>
      <c r="S346" s="67"/>
      <c r="T346" s="9"/>
      <c r="U346" s="9"/>
      <c r="V346" s="68"/>
      <c r="W346" s="65"/>
      <c r="X346" s="65"/>
      <c r="Y346" s="65"/>
      <c r="Z346" s="68" t="s">
        <v>340</v>
      </c>
      <c r="AA346" s="69"/>
      <c r="AB346" s="69"/>
      <c r="AC346" s="9">
        <v>0</v>
      </c>
      <c r="AD346" s="69"/>
      <c r="AE346" s="25"/>
      <c r="AF346" s="25"/>
      <c r="AG346" s="25"/>
      <c r="AH346" s="25"/>
      <c r="AI346" s="20"/>
      <c r="AJ346" s="20"/>
      <c r="AK346" s="20"/>
      <c r="AL346" s="20"/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78">
        <v>0</v>
      </c>
      <c r="AZ346" s="78">
        <v>0</v>
      </c>
      <c r="BA346" s="78">
        <v>0</v>
      </c>
      <c r="BB346" s="78">
        <v>0</v>
      </c>
      <c r="BC346" s="78">
        <v>0</v>
      </c>
      <c r="BD346" s="78">
        <v>0</v>
      </c>
      <c r="BE346" s="78">
        <v>0</v>
      </c>
      <c r="BF346" s="71"/>
      <c r="BG346" s="71"/>
      <c r="BH346" s="71"/>
      <c r="BI346" s="71"/>
      <c r="BJ346" s="71"/>
      <c r="BK346" s="71"/>
      <c r="BL346" s="9"/>
      <c r="BM346" s="9" t="s">
        <v>340</v>
      </c>
      <c r="BN346" s="3" t="s">
        <v>1216</v>
      </c>
      <c r="BO346" s="20" t="s">
        <v>1501</v>
      </c>
      <c r="BP346" s="9"/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9"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 t="s">
        <v>340</v>
      </c>
      <c r="CD346" s="9" t="s">
        <v>340</v>
      </c>
      <c r="CE346" s="9">
        <v>1</v>
      </c>
      <c r="CF346" s="9">
        <v>0</v>
      </c>
      <c r="CG346" s="9" t="s">
        <v>340</v>
      </c>
      <c r="CH346" s="9">
        <v>0</v>
      </c>
      <c r="CI346" s="9">
        <v>0</v>
      </c>
      <c r="CJ346" s="72">
        <v>3000</v>
      </c>
      <c r="CK346" s="72">
        <v>100</v>
      </c>
      <c r="CL346" s="79" t="s">
        <v>768</v>
      </c>
      <c r="CM346" s="22" t="s">
        <v>1774</v>
      </c>
      <c r="CN346" s="9"/>
      <c r="CO346" s="9"/>
      <c r="CP346" s="73"/>
      <c r="CQ346" s="74" t="s">
        <v>340</v>
      </c>
      <c r="CR346" s="25"/>
      <c r="CS346" s="25"/>
      <c r="CT346" s="71"/>
      <c r="CU346" s="9" t="s">
        <v>348</v>
      </c>
      <c r="CV346" s="9"/>
      <c r="CW346" s="9">
        <v>4</v>
      </c>
      <c r="CX346" s="75" t="s">
        <v>768</v>
      </c>
      <c r="CY346" s="26"/>
      <c r="CZ346" s="71"/>
      <c r="DA346" s="71"/>
      <c r="DB346" s="76"/>
      <c r="DC346" s="9"/>
      <c r="DD346" s="9"/>
      <c r="DE346" s="6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77"/>
      <c r="FE346" s="26"/>
      <c r="FF346" s="26"/>
      <c r="FG346" s="26"/>
      <c r="FH346" s="26"/>
      <c r="FI346" s="26"/>
      <c r="FJ346" s="26"/>
      <c r="FK346" s="26"/>
      <c r="FL346" s="26"/>
      <c r="FM346" s="26"/>
      <c r="FN346" s="26"/>
      <c r="FO346" s="26"/>
      <c r="FP346" s="26"/>
      <c r="FQ346" s="26"/>
      <c r="FR346" s="26"/>
      <c r="FS346" s="26"/>
      <c r="FT346" s="26"/>
      <c r="FU346" s="26"/>
      <c r="FV346" s="26"/>
      <c r="FW346" s="26"/>
      <c r="FX346" s="26"/>
      <c r="FY346" s="26"/>
      <c r="FZ346" s="26"/>
      <c r="GA346" s="26"/>
      <c r="GB346" s="26"/>
      <c r="GC346" s="26"/>
      <c r="GD346" s="26"/>
      <c r="GE346" s="26"/>
      <c r="GF346" s="26"/>
      <c r="GG346" s="26"/>
      <c r="GH346" s="26"/>
      <c r="GI346" s="26"/>
      <c r="GJ346" s="26"/>
      <c r="GK346" s="26"/>
      <c r="GL346" s="26"/>
      <c r="GM346" s="26"/>
      <c r="GN346" s="26"/>
      <c r="GO346" s="26"/>
      <c r="GP346" s="26"/>
      <c r="GQ346" s="26"/>
      <c r="GR346" s="26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</row>
    <row r="347" spans="1:252" ht="24.75" customHeight="1">
      <c r="A347" s="23" t="s">
        <v>651</v>
      </c>
      <c r="B347" s="9" t="s">
        <v>338</v>
      </c>
      <c r="C347" s="9" t="s">
        <v>79</v>
      </c>
      <c r="D347" s="9" t="s">
        <v>80</v>
      </c>
      <c r="E347" s="63" t="s">
        <v>81</v>
      </c>
      <c r="F347" s="63" t="s">
        <v>1085</v>
      </c>
      <c r="G347" s="64">
        <v>611051</v>
      </c>
      <c r="H347" s="64">
        <v>1134123</v>
      </c>
      <c r="I347" s="65" t="s">
        <v>497</v>
      </c>
      <c r="J347" s="65"/>
      <c r="K347" s="65"/>
      <c r="L347" s="6"/>
      <c r="M347" s="9" t="s">
        <v>344</v>
      </c>
      <c r="N347" s="66"/>
      <c r="O347" s="40">
        <v>7</v>
      </c>
      <c r="P347" s="40">
        <v>535</v>
      </c>
      <c r="Q347" s="67"/>
      <c r="R347" s="67"/>
      <c r="S347" s="67"/>
      <c r="T347" s="9"/>
      <c r="U347" s="9"/>
      <c r="V347" s="68"/>
      <c r="W347" s="65"/>
      <c r="X347" s="65"/>
      <c r="Y347" s="65"/>
      <c r="Z347" s="68" t="s">
        <v>340</v>
      </c>
      <c r="AA347" s="69">
        <v>1</v>
      </c>
      <c r="AB347" s="69">
        <v>71.62162162162163</v>
      </c>
      <c r="AC347" s="9">
        <v>1</v>
      </c>
      <c r="AD347" s="69">
        <v>18.693693693693692</v>
      </c>
      <c r="AE347" s="24"/>
      <c r="AF347" s="83"/>
      <c r="AG347" s="74"/>
      <c r="AH347" s="74"/>
      <c r="AI347" s="20"/>
      <c r="AJ347" s="20"/>
      <c r="AK347" s="20"/>
      <c r="AL347" s="20" t="s">
        <v>1502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80" t="s">
        <v>340</v>
      </c>
      <c r="AS347" s="80" t="s">
        <v>340</v>
      </c>
      <c r="AT347" s="80">
        <v>0</v>
      </c>
      <c r="AU347" s="80" t="s">
        <v>340</v>
      </c>
      <c r="AV347" s="80" t="s">
        <v>340</v>
      </c>
      <c r="AW347" s="80" t="s">
        <v>340</v>
      </c>
      <c r="AX347" s="80" t="s">
        <v>340</v>
      </c>
      <c r="AY347" s="70">
        <v>71.62162162162163</v>
      </c>
      <c r="AZ347" s="70">
        <v>9.684684684684685</v>
      </c>
      <c r="BA347" s="70">
        <v>0</v>
      </c>
      <c r="BB347" s="70">
        <v>8.783783783783784</v>
      </c>
      <c r="BC347" s="70">
        <v>2.9279279279279278</v>
      </c>
      <c r="BD347" s="70">
        <v>4.2792792792792795</v>
      </c>
      <c r="BE347" s="70">
        <v>2.7027027027027026</v>
      </c>
      <c r="BF347" s="71" t="s">
        <v>340</v>
      </c>
      <c r="BG347" s="71"/>
      <c r="BH347" s="71"/>
      <c r="BI347" s="71"/>
      <c r="BJ347" s="71" t="s">
        <v>340</v>
      </c>
      <c r="BK347" s="71"/>
      <c r="BL347" s="84">
        <v>4</v>
      </c>
      <c r="BM347" s="9" t="s">
        <v>340</v>
      </c>
      <c r="BN347" s="3" t="s">
        <v>1217</v>
      </c>
      <c r="BO347" s="20" t="s">
        <v>1502</v>
      </c>
      <c r="BP347" s="9"/>
      <c r="BQ347" s="9">
        <v>6</v>
      </c>
      <c r="BR347" s="9">
        <v>4</v>
      </c>
      <c r="BS347" s="9">
        <v>2</v>
      </c>
      <c r="BT347" s="9">
        <v>1</v>
      </c>
      <c r="BU347" s="9">
        <v>0</v>
      </c>
      <c r="BV347" s="9">
        <v>0</v>
      </c>
      <c r="BW347" s="9">
        <v>3</v>
      </c>
      <c r="BX347" s="9">
        <v>3</v>
      </c>
      <c r="BY347" s="9">
        <v>4</v>
      </c>
      <c r="BZ347" s="9">
        <v>4</v>
      </c>
      <c r="CA347" s="9">
        <v>2</v>
      </c>
      <c r="CB347" s="9">
        <v>6</v>
      </c>
      <c r="CC347" s="9" t="s">
        <v>340</v>
      </c>
      <c r="CD347" s="9" t="s">
        <v>340</v>
      </c>
      <c r="CE347" s="9">
        <v>1</v>
      </c>
      <c r="CF347" s="9">
        <v>0</v>
      </c>
      <c r="CG347" s="9" t="s">
        <v>340</v>
      </c>
      <c r="CH347" s="9">
        <v>0</v>
      </c>
      <c r="CI347" s="9">
        <v>0</v>
      </c>
      <c r="CJ347" s="72">
        <v>4000</v>
      </c>
      <c r="CK347" s="72">
        <v>100</v>
      </c>
      <c r="CL347" s="24" t="s">
        <v>770</v>
      </c>
      <c r="CM347" s="21" t="s">
        <v>1579</v>
      </c>
      <c r="CN347" s="9"/>
      <c r="CO347" s="9" t="s">
        <v>340</v>
      </c>
      <c r="CP347" s="73"/>
      <c r="CQ347" s="74" t="s">
        <v>340</v>
      </c>
      <c r="CR347" s="25"/>
      <c r="CS347" s="25"/>
      <c r="CT347" s="71"/>
      <c r="CU347" s="9" t="s">
        <v>348</v>
      </c>
      <c r="CV347" s="9">
        <v>1</v>
      </c>
      <c r="CW347" s="9">
        <v>4</v>
      </c>
      <c r="CX347" s="75" t="s">
        <v>770</v>
      </c>
      <c r="CY347" s="26" t="s">
        <v>1392</v>
      </c>
      <c r="CZ347" s="71"/>
      <c r="DA347" s="71"/>
      <c r="DB347" s="76"/>
      <c r="DC347" s="9"/>
      <c r="DD347" s="9"/>
      <c r="DE347" s="6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77"/>
      <c r="FE347" s="26"/>
      <c r="FF347" s="26"/>
      <c r="FG347" s="26"/>
      <c r="FH347" s="26"/>
      <c r="FI347" s="26"/>
      <c r="FJ347" s="26"/>
      <c r="FK347" s="26"/>
      <c r="FL347" s="26"/>
      <c r="FM347" s="26"/>
      <c r="FN347" s="26"/>
      <c r="FO347" s="26"/>
      <c r="FP347" s="26"/>
      <c r="FQ347" s="26"/>
      <c r="FR347" s="26"/>
      <c r="FS347" s="26"/>
      <c r="FT347" s="26"/>
      <c r="FU347" s="26"/>
      <c r="FV347" s="26"/>
      <c r="FW347" s="26"/>
      <c r="FX347" s="26"/>
      <c r="FY347" s="26"/>
      <c r="FZ347" s="26"/>
      <c r="GA347" s="26"/>
      <c r="GB347" s="26"/>
      <c r="GC347" s="26"/>
      <c r="GD347" s="26"/>
      <c r="GE347" s="26"/>
      <c r="GF347" s="26"/>
      <c r="GG347" s="26"/>
      <c r="GH347" s="26"/>
      <c r="GI347" s="26"/>
      <c r="GJ347" s="26"/>
      <c r="GK347" s="26"/>
      <c r="GL347" s="26"/>
      <c r="GM347" s="26"/>
      <c r="GN347" s="26"/>
      <c r="GO347" s="26"/>
      <c r="GP347" s="26"/>
      <c r="GQ347" s="26"/>
      <c r="GR347" s="26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</row>
    <row r="348" spans="1:252" ht="25.5" customHeight="1">
      <c r="A348" s="23" t="s">
        <v>463</v>
      </c>
      <c r="B348" s="9" t="s">
        <v>338</v>
      </c>
      <c r="C348" s="9" t="s">
        <v>1843</v>
      </c>
      <c r="D348" s="9" t="s">
        <v>1844</v>
      </c>
      <c r="E348" s="63" t="s">
        <v>1845</v>
      </c>
      <c r="F348" s="63" t="s">
        <v>1016</v>
      </c>
      <c r="G348" s="64">
        <v>614537</v>
      </c>
      <c r="H348" s="64">
        <v>1211412</v>
      </c>
      <c r="I348" s="65" t="s">
        <v>455</v>
      </c>
      <c r="J348" s="65"/>
      <c r="K348" s="65"/>
      <c r="L348" s="6"/>
      <c r="M348" s="9" t="s">
        <v>344</v>
      </c>
      <c r="N348" s="82"/>
      <c r="O348" s="40">
        <v>56</v>
      </c>
      <c r="P348" s="40">
        <v>2849</v>
      </c>
      <c r="Q348" s="67"/>
      <c r="R348" s="67"/>
      <c r="S348" s="67"/>
      <c r="T348" s="9" t="s">
        <v>340</v>
      </c>
      <c r="U348" s="9"/>
      <c r="V348" s="68" t="s">
        <v>340</v>
      </c>
      <c r="W348" s="65"/>
      <c r="X348" s="65" t="s">
        <v>340</v>
      </c>
      <c r="Y348" s="65"/>
      <c r="Z348" s="68"/>
      <c r="AA348" s="69">
        <v>1</v>
      </c>
      <c r="AB348" s="69">
        <v>73.00451807228916</v>
      </c>
      <c r="AC348" s="9">
        <v>1</v>
      </c>
      <c r="AD348" s="69">
        <v>10.353915662650602</v>
      </c>
      <c r="AE348" s="25"/>
      <c r="AF348" s="25"/>
      <c r="AG348" s="25"/>
      <c r="AH348" s="25"/>
      <c r="AI348" s="20"/>
      <c r="AJ348" s="20" t="s">
        <v>1502</v>
      </c>
      <c r="AK348" s="20"/>
      <c r="AL348" s="20"/>
      <c r="AM348" s="9" t="s">
        <v>340</v>
      </c>
      <c r="AN348" s="9">
        <v>0</v>
      </c>
      <c r="AO348" s="9" t="s">
        <v>340</v>
      </c>
      <c r="AP348" s="9">
        <v>0</v>
      </c>
      <c r="AQ348" s="9">
        <v>0</v>
      </c>
      <c r="AR348" s="80" t="s">
        <v>340</v>
      </c>
      <c r="AS348" s="80" t="s">
        <v>340</v>
      </c>
      <c r="AT348" s="80">
        <v>0</v>
      </c>
      <c r="AU348" s="80" t="s">
        <v>340</v>
      </c>
      <c r="AV348" s="80" t="s">
        <v>340</v>
      </c>
      <c r="AW348" s="80" t="s">
        <v>340</v>
      </c>
      <c r="AX348" s="80" t="s">
        <v>340</v>
      </c>
      <c r="AY348" s="70">
        <v>73.00451807228916</v>
      </c>
      <c r="AZ348" s="70">
        <v>16.64156626506024</v>
      </c>
      <c r="BA348" s="70">
        <v>0</v>
      </c>
      <c r="BB348" s="70">
        <v>2.748493975903614</v>
      </c>
      <c r="BC348" s="70">
        <v>4.028614457831326</v>
      </c>
      <c r="BD348" s="70">
        <v>2.2213855421686746</v>
      </c>
      <c r="BE348" s="70">
        <v>1.355421686746988</v>
      </c>
      <c r="BF348" s="71" t="s">
        <v>340</v>
      </c>
      <c r="BG348" s="71" t="s">
        <v>340</v>
      </c>
      <c r="BH348" s="71" t="s">
        <v>340</v>
      </c>
      <c r="BI348" s="71"/>
      <c r="BJ348" s="71" t="s">
        <v>340</v>
      </c>
      <c r="BK348" s="71" t="s">
        <v>340</v>
      </c>
      <c r="BL348" s="9">
        <v>2</v>
      </c>
      <c r="BM348" s="9" t="s">
        <v>340</v>
      </c>
      <c r="BN348" s="3" t="s">
        <v>1219</v>
      </c>
      <c r="BO348" s="20" t="s">
        <v>1501</v>
      </c>
      <c r="BP348" s="9"/>
      <c r="BQ348" s="9">
        <v>2</v>
      </c>
      <c r="BR348" s="9">
        <v>2</v>
      </c>
      <c r="BS348" s="9">
        <v>0</v>
      </c>
      <c r="BT348" s="9">
        <v>0</v>
      </c>
      <c r="BU348" s="9">
        <v>0</v>
      </c>
      <c r="BV348" s="9">
        <v>0</v>
      </c>
      <c r="BW348" s="9">
        <v>0</v>
      </c>
      <c r="BX348" s="9">
        <v>6</v>
      </c>
      <c r="BY348" s="9">
        <v>8</v>
      </c>
      <c r="BZ348" s="9">
        <v>3</v>
      </c>
      <c r="CA348" s="9">
        <v>4</v>
      </c>
      <c r="CB348" s="9">
        <v>2</v>
      </c>
      <c r="CC348" s="9" t="s">
        <v>340</v>
      </c>
      <c r="CD348" s="9" t="s">
        <v>340</v>
      </c>
      <c r="CE348" s="9">
        <v>1</v>
      </c>
      <c r="CF348" s="9" t="s">
        <v>340</v>
      </c>
      <c r="CG348" s="9">
        <v>0</v>
      </c>
      <c r="CH348" s="9">
        <v>0</v>
      </c>
      <c r="CI348" s="9">
        <v>0</v>
      </c>
      <c r="CJ348" s="72">
        <v>6005</v>
      </c>
      <c r="CK348" s="72">
        <v>150</v>
      </c>
      <c r="CL348" s="79" t="s">
        <v>771</v>
      </c>
      <c r="CM348" s="22" t="s">
        <v>1500</v>
      </c>
      <c r="CN348" s="9"/>
      <c r="CO348" s="9"/>
      <c r="CP348" s="73" t="s">
        <v>340</v>
      </c>
      <c r="CQ348" s="74" t="s">
        <v>340</v>
      </c>
      <c r="CR348" s="25"/>
      <c r="CS348" s="25"/>
      <c r="CT348" s="71"/>
      <c r="CU348" s="9" t="s">
        <v>1545</v>
      </c>
      <c r="CV348" s="9">
        <v>1</v>
      </c>
      <c r="CW348" s="9">
        <v>4</v>
      </c>
      <c r="CX348" s="75" t="s">
        <v>771</v>
      </c>
      <c r="CY348" s="26" t="s">
        <v>1366</v>
      </c>
      <c r="CZ348" s="71"/>
      <c r="DA348" s="71"/>
      <c r="DB348" s="76"/>
      <c r="DC348" s="9"/>
      <c r="DD348" s="9" t="s">
        <v>340</v>
      </c>
      <c r="DE348" s="6"/>
      <c r="DF348" s="5"/>
      <c r="DG348" s="5"/>
      <c r="DH348" s="5"/>
      <c r="DI348" s="5" t="s">
        <v>340</v>
      </c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77"/>
      <c r="FE348" s="26"/>
      <c r="FF348" s="26"/>
      <c r="FG348" s="26"/>
      <c r="FH348" s="26"/>
      <c r="FI348" s="26"/>
      <c r="FJ348" s="26"/>
      <c r="FK348" s="26"/>
      <c r="FL348" s="26"/>
      <c r="FM348" s="26"/>
      <c r="FN348" s="26"/>
      <c r="FO348" s="26"/>
      <c r="FP348" s="26"/>
      <c r="FQ348" s="26"/>
      <c r="FR348" s="26"/>
      <c r="FS348" s="26"/>
      <c r="FT348" s="26"/>
      <c r="FU348" s="26"/>
      <c r="FV348" s="26"/>
      <c r="FW348" s="26"/>
      <c r="FX348" s="26"/>
      <c r="FY348" s="26"/>
      <c r="FZ348" s="26"/>
      <c r="GA348" s="26"/>
      <c r="GB348" s="26"/>
      <c r="GC348" s="26"/>
      <c r="GD348" s="26"/>
      <c r="GE348" s="26"/>
      <c r="GF348" s="26"/>
      <c r="GG348" s="26"/>
      <c r="GH348" s="26"/>
      <c r="GI348" s="26"/>
      <c r="GJ348" s="26"/>
      <c r="GK348" s="26"/>
      <c r="GL348" s="26"/>
      <c r="GM348" s="26"/>
      <c r="GN348" s="26"/>
      <c r="GO348" s="26"/>
      <c r="GP348" s="26"/>
      <c r="GQ348" s="26"/>
      <c r="GR348" s="26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</row>
    <row r="349" spans="1:252" ht="12.75">
      <c r="A349" s="23" t="s">
        <v>649</v>
      </c>
      <c r="B349" s="9" t="s">
        <v>338</v>
      </c>
      <c r="C349" s="9" t="s">
        <v>82</v>
      </c>
      <c r="D349" s="9" t="s">
        <v>83</v>
      </c>
      <c r="E349" s="63" t="s">
        <v>84</v>
      </c>
      <c r="F349" s="63" t="s">
        <v>1086</v>
      </c>
      <c r="G349" s="64">
        <v>615200</v>
      </c>
      <c r="H349" s="64">
        <v>1212158</v>
      </c>
      <c r="I349" s="65" t="s">
        <v>497</v>
      </c>
      <c r="J349" s="65"/>
      <c r="K349" s="65"/>
      <c r="L349" s="6"/>
      <c r="M349" s="9" t="s">
        <v>344</v>
      </c>
      <c r="N349" s="66"/>
      <c r="O349" s="40">
        <v>56</v>
      </c>
      <c r="P349" s="40">
        <v>2849</v>
      </c>
      <c r="Q349" s="67"/>
      <c r="R349" s="67"/>
      <c r="S349" s="67"/>
      <c r="T349" s="9"/>
      <c r="U349" s="9"/>
      <c r="V349" s="68"/>
      <c r="W349" s="65"/>
      <c r="X349" s="65"/>
      <c r="Y349" s="65"/>
      <c r="Z349" s="68" t="s">
        <v>340</v>
      </c>
      <c r="AA349" s="69">
        <v>2</v>
      </c>
      <c r="AB349" s="69">
        <v>87.59894459102902</v>
      </c>
      <c r="AC349" s="9">
        <v>1</v>
      </c>
      <c r="AD349" s="69">
        <v>7.915567282321899</v>
      </c>
      <c r="AE349" s="25"/>
      <c r="AF349" s="25"/>
      <c r="AG349" s="25"/>
      <c r="AH349" s="25"/>
      <c r="AI349" s="20"/>
      <c r="AJ349" s="20"/>
      <c r="AK349" s="20"/>
      <c r="AL349" s="20"/>
      <c r="AM349" s="9">
        <v>0</v>
      </c>
      <c r="AN349" s="9">
        <v>0</v>
      </c>
      <c r="AO349" s="9">
        <v>0</v>
      </c>
      <c r="AP349" s="9">
        <v>0</v>
      </c>
      <c r="AQ349" s="9">
        <v>0</v>
      </c>
      <c r="AR349" s="80" t="s">
        <v>340</v>
      </c>
      <c r="AS349" s="80" t="s">
        <v>340</v>
      </c>
      <c r="AT349" s="80">
        <v>0</v>
      </c>
      <c r="AU349" s="80" t="s">
        <v>340</v>
      </c>
      <c r="AV349" s="80" t="s">
        <v>340</v>
      </c>
      <c r="AW349" s="80">
        <v>0</v>
      </c>
      <c r="AX349" s="80">
        <v>0</v>
      </c>
      <c r="AY349" s="70">
        <v>4.485488126649076</v>
      </c>
      <c r="AZ349" s="70">
        <v>87.59894459102902</v>
      </c>
      <c r="BA349" s="70">
        <v>0</v>
      </c>
      <c r="BB349" s="70">
        <v>1.0554089709762533</v>
      </c>
      <c r="BC349" s="70">
        <v>6.860158311345646</v>
      </c>
      <c r="BD349" s="70">
        <v>0</v>
      </c>
      <c r="BE349" s="70">
        <v>0</v>
      </c>
      <c r="BF349" s="71" t="s">
        <v>340</v>
      </c>
      <c r="BG349" s="71" t="s">
        <v>340</v>
      </c>
      <c r="BH349" s="71"/>
      <c r="BI349" s="71"/>
      <c r="BJ349" s="71" t="s">
        <v>340</v>
      </c>
      <c r="BK349" s="71" t="s">
        <v>340</v>
      </c>
      <c r="BL349" s="9">
        <v>2</v>
      </c>
      <c r="BM349" s="9" t="s">
        <v>340</v>
      </c>
      <c r="BO349" s="20"/>
      <c r="BP349" s="9"/>
      <c r="BQ349" s="9">
        <v>2</v>
      </c>
      <c r="BR349" s="9">
        <v>2</v>
      </c>
      <c r="BS349" s="9">
        <v>0</v>
      </c>
      <c r="BT349" s="9">
        <v>0</v>
      </c>
      <c r="BU349" s="9">
        <v>0</v>
      </c>
      <c r="BV349" s="9">
        <v>0</v>
      </c>
      <c r="BW349" s="9">
        <v>1</v>
      </c>
      <c r="BX349" s="9">
        <v>7</v>
      </c>
      <c r="BY349" s="9">
        <v>7</v>
      </c>
      <c r="BZ349" s="9">
        <v>3</v>
      </c>
      <c r="CA349" s="9">
        <v>5</v>
      </c>
      <c r="CB349" s="9">
        <v>1</v>
      </c>
      <c r="CC349" s="9" t="s">
        <v>340</v>
      </c>
      <c r="CD349" s="9" t="s">
        <v>340</v>
      </c>
      <c r="CE349" s="9">
        <v>1</v>
      </c>
      <c r="CF349" s="9">
        <v>0</v>
      </c>
      <c r="CG349" s="9" t="s">
        <v>340</v>
      </c>
      <c r="CH349" s="9">
        <v>0</v>
      </c>
      <c r="CI349" s="9">
        <v>0</v>
      </c>
      <c r="CJ349" s="72">
        <v>3000</v>
      </c>
      <c r="CK349" s="72">
        <v>100</v>
      </c>
      <c r="CL349" s="79" t="s">
        <v>767</v>
      </c>
      <c r="CM349" s="22" t="s">
        <v>1774</v>
      </c>
      <c r="CN349" s="9"/>
      <c r="CO349" s="9"/>
      <c r="CP349" s="73"/>
      <c r="CQ349" s="74" t="s">
        <v>340</v>
      </c>
      <c r="CR349" s="25"/>
      <c r="CS349" s="25"/>
      <c r="CT349" s="71"/>
      <c r="CU349" s="9" t="s">
        <v>348</v>
      </c>
      <c r="CV349" s="9">
        <v>1</v>
      </c>
      <c r="CW349" s="9">
        <v>3</v>
      </c>
      <c r="CX349" s="75" t="s">
        <v>767</v>
      </c>
      <c r="CY349" s="26" t="s">
        <v>1393</v>
      </c>
      <c r="CZ349" s="71"/>
      <c r="DA349" s="71"/>
      <c r="DB349" s="76"/>
      <c r="DC349" s="9"/>
      <c r="DD349" s="9"/>
      <c r="DE349" s="6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77"/>
      <c r="FE349" s="26"/>
      <c r="FF349" s="26"/>
      <c r="FG349" s="26"/>
      <c r="FH349" s="26"/>
      <c r="FI349" s="26"/>
      <c r="FJ349" s="26"/>
      <c r="FK349" s="26"/>
      <c r="FL349" s="26"/>
      <c r="FM349" s="26"/>
      <c r="FN349" s="26"/>
      <c r="FO349" s="26"/>
      <c r="FP349" s="26"/>
      <c r="FQ349" s="26"/>
      <c r="FR349" s="26"/>
      <c r="FS349" s="26"/>
      <c r="FT349" s="26"/>
      <c r="FU349" s="26"/>
      <c r="FV349" s="26"/>
      <c r="FW349" s="26"/>
      <c r="FX349" s="26"/>
      <c r="FY349" s="26"/>
      <c r="FZ349" s="26"/>
      <c r="GA349" s="26"/>
      <c r="GB349" s="26"/>
      <c r="GC349" s="26"/>
      <c r="GD349" s="26"/>
      <c r="GE349" s="26"/>
      <c r="GF349" s="26"/>
      <c r="GG349" s="26"/>
      <c r="GH349" s="26"/>
      <c r="GI349" s="26"/>
      <c r="GJ349" s="26"/>
      <c r="GK349" s="26"/>
      <c r="GL349" s="26"/>
      <c r="GM349" s="26"/>
      <c r="GN349" s="26"/>
      <c r="GO349" s="26"/>
      <c r="GP349" s="26"/>
      <c r="GQ349" s="26"/>
      <c r="GR349" s="26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</row>
    <row r="350" spans="1:252" ht="12.75">
      <c r="A350" s="23" t="s">
        <v>462</v>
      </c>
      <c r="B350" s="9" t="s">
        <v>338</v>
      </c>
      <c r="C350" s="9" t="s">
        <v>1846</v>
      </c>
      <c r="D350" s="9" t="s">
        <v>1847</v>
      </c>
      <c r="E350" s="63" t="s">
        <v>1848</v>
      </c>
      <c r="F350" s="63" t="s">
        <v>1017</v>
      </c>
      <c r="G350" s="64">
        <v>600113</v>
      </c>
      <c r="H350" s="64">
        <v>1115743</v>
      </c>
      <c r="I350" s="65" t="s">
        <v>455</v>
      </c>
      <c r="J350" s="65"/>
      <c r="K350" s="65"/>
      <c r="L350" s="6"/>
      <c r="M350" s="9" t="s">
        <v>344</v>
      </c>
      <c r="N350" s="66"/>
      <c r="O350" s="40">
        <v>4324</v>
      </c>
      <c r="P350" s="40">
        <v>7360</v>
      </c>
      <c r="Q350" s="67"/>
      <c r="R350" s="67"/>
      <c r="S350" s="67"/>
      <c r="T350" s="9" t="s">
        <v>340</v>
      </c>
      <c r="U350" s="9"/>
      <c r="V350" s="68" t="s">
        <v>340</v>
      </c>
      <c r="W350" s="65"/>
      <c r="X350" s="65" t="s">
        <v>340</v>
      </c>
      <c r="Y350" s="65"/>
      <c r="Z350" s="68"/>
      <c r="AA350" s="69">
        <v>1</v>
      </c>
      <c r="AB350" s="69">
        <v>84.57908644771612</v>
      </c>
      <c r="AC350" s="9">
        <v>1</v>
      </c>
      <c r="AD350" s="69">
        <v>10.456776141940354</v>
      </c>
      <c r="AE350" s="24"/>
      <c r="AF350" s="83"/>
      <c r="AG350" s="74"/>
      <c r="AH350" s="74"/>
      <c r="AI350" s="20"/>
      <c r="AJ350" s="20" t="s">
        <v>1502</v>
      </c>
      <c r="AK350" s="20"/>
      <c r="AL350" s="20"/>
      <c r="AM350" s="9" t="s">
        <v>340</v>
      </c>
      <c r="AN350" s="9">
        <v>0</v>
      </c>
      <c r="AO350" s="9" t="s">
        <v>340</v>
      </c>
      <c r="AP350" s="9">
        <v>0</v>
      </c>
      <c r="AQ350" s="9">
        <v>0</v>
      </c>
      <c r="AR350" s="80" t="s">
        <v>340</v>
      </c>
      <c r="AS350" s="80" t="s">
        <v>340</v>
      </c>
      <c r="AT350" s="80">
        <v>0</v>
      </c>
      <c r="AU350" s="80" t="s">
        <v>340</v>
      </c>
      <c r="AV350" s="80" t="s">
        <v>340</v>
      </c>
      <c r="AW350" s="80" t="s">
        <v>340</v>
      </c>
      <c r="AX350" s="80" t="s">
        <v>340</v>
      </c>
      <c r="AY350" s="70">
        <v>84.57908644771612</v>
      </c>
      <c r="AZ350" s="70">
        <v>4.964137410343525</v>
      </c>
      <c r="BA350" s="70">
        <v>0</v>
      </c>
      <c r="BB350" s="70">
        <v>1.6610041525103814</v>
      </c>
      <c r="BC350" s="70">
        <v>4.907512268780672</v>
      </c>
      <c r="BD350" s="70">
        <v>2.944507361268403</v>
      </c>
      <c r="BE350" s="70">
        <v>0.9437523593808984</v>
      </c>
      <c r="BF350" s="71" t="s">
        <v>340</v>
      </c>
      <c r="BG350" s="71" t="s">
        <v>340</v>
      </c>
      <c r="BH350" s="71" t="s">
        <v>340</v>
      </c>
      <c r="BI350" s="71" t="s">
        <v>340</v>
      </c>
      <c r="BJ350" s="71" t="s">
        <v>340</v>
      </c>
      <c r="BK350" s="71" t="s">
        <v>340</v>
      </c>
      <c r="BL350" s="84">
        <v>1</v>
      </c>
      <c r="BM350" s="9" t="s">
        <v>340</v>
      </c>
      <c r="BN350" s="3" t="s">
        <v>1220</v>
      </c>
      <c r="BO350" s="20" t="s">
        <v>1502</v>
      </c>
      <c r="BP350" s="9"/>
      <c r="BQ350" s="9">
        <v>1</v>
      </c>
      <c r="BR350" s="9">
        <v>1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5</v>
      </c>
      <c r="BY350" s="9">
        <v>4</v>
      </c>
      <c r="BZ350" s="9">
        <v>3</v>
      </c>
      <c r="CA350" s="9">
        <v>4</v>
      </c>
      <c r="CB350" s="9">
        <v>8</v>
      </c>
      <c r="CC350" s="9" t="s">
        <v>340</v>
      </c>
      <c r="CD350" s="9" t="s">
        <v>340</v>
      </c>
      <c r="CE350" s="9">
        <v>2</v>
      </c>
      <c r="CF350" s="9" t="s">
        <v>340</v>
      </c>
      <c r="CG350" s="9" t="s">
        <v>340</v>
      </c>
      <c r="CH350" s="9">
        <v>0</v>
      </c>
      <c r="CI350" s="9">
        <v>0</v>
      </c>
      <c r="CJ350" s="72">
        <v>6000</v>
      </c>
      <c r="CK350" s="72">
        <v>200</v>
      </c>
      <c r="CL350" s="24" t="s">
        <v>772</v>
      </c>
      <c r="CM350" s="21" t="s">
        <v>1500</v>
      </c>
      <c r="CN350" s="9"/>
      <c r="CO350" s="9" t="s">
        <v>340</v>
      </c>
      <c r="CP350" s="73" t="s">
        <v>340</v>
      </c>
      <c r="CQ350" s="74" t="s">
        <v>340</v>
      </c>
      <c r="CR350" s="25"/>
      <c r="CS350" s="25"/>
      <c r="CT350" s="71"/>
      <c r="CU350" s="9" t="s">
        <v>1545</v>
      </c>
      <c r="CV350" s="9">
        <v>1</v>
      </c>
      <c r="CW350" s="9">
        <v>4</v>
      </c>
      <c r="CX350" s="75" t="s">
        <v>772</v>
      </c>
      <c r="CY350" s="26" t="s">
        <v>1391</v>
      </c>
      <c r="CZ350" s="71"/>
      <c r="DA350" s="71"/>
      <c r="DB350" s="76"/>
      <c r="DC350" s="9"/>
      <c r="DD350" s="9" t="s">
        <v>340</v>
      </c>
      <c r="DE350" s="6"/>
      <c r="DF350" s="5"/>
      <c r="DG350" s="5"/>
      <c r="DH350" s="5"/>
      <c r="DI350" s="5" t="s">
        <v>340</v>
      </c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77"/>
      <c r="FE350" s="26"/>
      <c r="FF350" s="26"/>
      <c r="FG350" s="26"/>
      <c r="FH350" s="26"/>
      <c r="FI350" s="26"/>
      <c r="FJ350" s="26"/>
      <c r="FK350" s="26"/>
      <c r="FL350" s="26"/>
      <c r="FM350" s="26"/>
      <c r="FN350" s="26"/>
      <c r="FO350" s="26"/>
      <c r="FP350" s="26"/>
      <c r="FQ350" s="26"/>
      <c r="FR350" s="26"/>
      <c r="FS350" s="26"/>
      <c r="FT350" s="26"/>
      <c r="FU350" s="26"/>
      <c r="FV350" s="26"/>
      <c r="FW350" s="26"/>
      <c r="FX350" s="26"/>
      <c r="FY350" s="26"/>
      <c r="FZ350" s="26"/>
      <c r="GA350" s="26"/>
      <c r="GB350" s="26"/>
      <c r="GC350" s="26"/>
      <c r="GD350" s="26"/>
      <c r="GE350" s="26"/>
      <c r="GF350" s="26"/>
      <c r="GG350" s="26"/>
      <c r="GH350" s="26"/>
      <c r="GI350" s="26"/>
      <c r="GJ350" s="26"/>
      <c r="GK350" s="26"/>
      <c r="GL350" s="26"/>
      <c r="GM350" s="26"/>
      <c r="GN350" s="26"/>
      <c r="GO350" s="26"/>
      <c r="GP350" s="26"/>
      <c r="GQ350" s="26"/>
      <c r="GR350" s="26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</row>
    <row r="351" spans="1:252" ht="25.5">
      <c r="A351" s="23" t="s">
        <v>461</v>
      </c>
      <c r="B351" s="9" t="s">
        <v>338</v>
      </c>
      <c r="C351" s="9" t="s">
        <v>1841</v>
      </c>
      <c r="D351" s="9" t="s">
        <v>1842</v>
      </c>
      <c r="E351" s="63" t="s">
        <v>1016</v>
      </c>
      <c r="F351" s="63" t="s">
        <v>1016</v>
      </c>
      <c r="G351" s="64">
        <v>605023</v>
      </c>
      <c r="H351" s="64">
        <v>1154658</v>
      </c>
      <c r="I351" s="65" t="s">
        <v>455</v>
      </c>
      <c r="J351" s="65"/>
      <c r="K351" s="65"/>
      <c r="L351" s="6"/>
      <c r="M351" s="9" t="s">
        <v>344</v>
      </c>
      <c r="N351" s="66"/>
      <c r="O351" s="40">
        <v>372</v>
      </c>
      <c r="P351" s="40">
        <v>6166</v>
      </c>
      <c r="Q351" s="67"/>
      <c r="R351" s="67"/>
      <c r="S351" s="67"/>
      <c r="T351" s="9" t="s">
        <v>340</v>
      </c>
      <c r="U351" s="9"/>
      <c r="V351" s="68" t="s">
        <v>340</v>
      </c>
      <c r="W351" s="65"/>
      <c r="X351" s="65" t="s">
        <v>340</v>
      </c>
      <c r="Y351" s="65"/>
      <c r="Z351" s="68"/>
      <c r="AA351" s="85">
        <v>1</v>
      </c>
      <c r="AB351" s="69">
        <v>73.51755900978699</v>
      </c>
      <c r="AC351" s="9">
        <v>1</v>
      </c>
      <c r="AD351" s="69">
        <v>14.71886394166187</v>
      </c>
      <c r="AE351" s="24"/>
      <c r="AF351" s="83"/>
      <c r="AG351" s="74"/>
      <c r="AH351" s="74"/>
      <c r="AI351" s="20"/>
      <c r="AJ351" s="20"/>
      <c r="AK351" s="20" t="s">
        <v>1501</v>
      </c>
      <c r="AL351" s="20"/>
      <c r="AM351" s="9" t="s">
        <v>340</v>
      </c>
      <c r="AN351" s="9">
        <v>0</v>
      </c>
      <c r="AO351" s="9" t="s">
        <v>340</v>
      </c>
      <c r="AP351" s="9">
        <v>0</v>
      </c>
      <c r="AQ351" s="9">
        <v>0</v>
      </c>
      <c r="AR351" s="9" t="s">
        <v>340</v>
      </c>
      <c r="AS351" s="9" t="s">
        <v>340</v>
      </c>
      <c r="AT351" s="9" t="s">
        <v>340</v>
      </c>
      <c r="AU351" s="9" t="s">
        <v>340</v>
      </c>
      <c r="AV351" s="9" t="s">
        <v>340</v>
      </c>
      <c r="AW351" s="9" t="s">
        <v>340</v>
      </c>
      <c r="AX351" s="9" t="s">
        <v>340</v>
      </c>
      <c r="AY351" s="70">
        <v>73.51755900978699</v>
      </c>
      <c r="AZ351" s="70">
        <v>11.763577048551142</v>
      </c>
      <c r="BA351" s="70">
        <v>0.019190174630589137</v>
      </c>
      <c r="BB351" s="70">
        <v>1.535213970447131</v>
      </c>
      <c r="BC351" s="70">
        <v>5.853003262329688</v>
      </c>
      <c r="BD351" s="70">
        <v>5.469199769717904</v>
      </c>
      <c r="BE351" s="70">
        <v>1.8422567645365575</v>
      </c>
      <c r="BF351" s="71" t="s">
        <v>340</v>
      </c>
      <c r="BG351" s="71" t="s">
        <v>340</v>
      </c>
      <c r="BH351" s="71" t="s">
        <v>340</v>
      </c>
      <c r="BI351" s="71" t="s">
        <v>340</v>
      </c>
      <c r="BJ351" s="71" t="s">
        <v>340</v>
      </c>
      <c r="BK351" s="71" t="s">
        <v>340</v>
      </c>
      <c r="BL351" s="84">
        <v>2</v>
      </c>
      <c r="BM351" s="9" t="s">
        <v>340</v>
      </c>
      <c r="BN351" s="3" t="s">
        <v>1235</v>
      </c>
      <c r="BO351" s="20" t="s">
        <v>1502</v>
      </c>
      <c r="BP351" s="9"/>
      <c r="BQ351" s="9">
        <v>3</v>
      </c>
      <c r="BR351" s="9">
        <v>2</v>
      </c>
      <c r="BS351" s="9">
        <v>1</v>
      </c>
      <c r="BT351" s="9">
        <v>1</v>
      </c>
      <c r="BU351" s="9">
        <v>0</v>
      </c>
      <c r="BV351" s="9">
        <v>0</v>
      </c>
      <c r="BW351" s="9">
        <v>1</v>
      </c>
      <c r="BX351" s="9">
        <v>8</v>
      </c>
      <c r="BY351" s="9">
        <v>2</v>
      </c>
      <c r="BZ351" s="9">
        <v>4</v>
      </c>
      <c r="CA351" s="9">
        <v>2</v>
      </c>
      <c r="CB351" s="9">
        <v>6</v>
      </c>
      <c r="CC351" s="9" t="s">
        <v>340</v>
      </c>
      <c r="CD351" s="9" t="s">
        <v>340</v>
      </c>
      <c r="CE351" s="9">
        <v>2</v>
      </c>
      <c r="CF351" s="9" t="s">
        <v>340</v>
      </c>
      <c r="CG351" s="9">
        <v>0</v>
      </c>
      <c r="CH351" s="9">
        <v>0</v>
      </c>
      <c r="CI351" s="9" t="s">
        <v>340</v>
      </c>
      <c r="CJ351" s="72">
        <v>6000</v>
      </c>
      <c r="CK351" s="72">
        <v>150</v>
      </c>
      <c r="CL351" s="24" t="s">
        <v>747</v>
      </c>
      <c r="CM351" s="21" t="s">
        <v>1500</v>
      </c>
      <c r="CN351" s="9"/>
      <c r="CO351" s="9"/>
      <c r="CP351" s="73" t="s">
        <v>340</v>
      </c>
      <c r="CQ351" s="74" t="s">
        <v>340</v>
      </c>
      <c r="CR351" s="25"/>
      <c r="CS351" s="25"/>
      <c r="CT351" s="71"/>
      <c r="CU351" s="9" t="s">
        <v>1545</v>
      </c>
      <c r="CV351" s="9">
        <v>1</v>
      </c>
      <c r="CW351" s="9">
        <v>4</v>
      </c>
      <c r="CX351" s="75" t="s">
        <v>747</v>
      </c>
      <c r="CY351" s="26" t="s">
        <v>1366</v>
      </c>
      <c r="CZ351" s="71"/>
      <c r="DA351" s="71"/>
      <c r="DB351" s="76"/>
      <c r="DC351" s="9"/>
      <c r="DD351" s="9" t="s">
        <v>340</v>
      </c>
      <c r="DE351" s="6"/>
      <c r="DF351" s="5"/>
      <c r="DG351" s="5"/>
      <c r="DH351" s="5"/>
      <c r="DI351" s="5" t="s">
        <v>340</v>
      </c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77"/>
      <c r="FE351" s="26"/>
      <c r="FF351" s="26"/>
      <c r="FG351" s="26"/>
      <c r="FH351" s="26"/>
      <c r="FI351" s="26"/>
      <c r="FJ351" s="26"/>
      <c r="FK351" s="26"/>
      <c r="FL351" s="26"/>
      <c r="FM351" s="26"/>
      <c r="FN351" s="26"/>
      <c r="FO351" s="26"/>
      <c r="FP351" s="26"/>
      <c r="FQ351" s="26"/>
      <c r="FR351" s="26"/>
      <c r="FS351" s="26"/>
      <c r="FT351" s="26"/>
      <c r="FU351" s="26"/>
      <c r="FV351" s="26"/>
      <c r="FW351" s="26"/>
      <c r="FX351" s="26"/>
      <c r="FY351" s="26"/>
      <c r="FZ351" s="26"/>
      <c r="GA351" s="26"/>
      <c r="GB351" s="26"/>
      <c r="GC351" s="26"/>
      <c r="GD351" s="26"/>
      <c r="GE351" s="26"/>
      <c r="GF351" s="26"/>
      <c r="GG351" s="26"/>
      <c r="GH351" s="26"/>
      <c r="GI351" s="26"/>
      <c r="GJ351" s="26"/>
      <c r="GK351" s="26"/>
      <c r="GL351" s="26"/>
      <c r="GM351" s="26"/>
      <c r="GN351" s="26"/>
      <c r="GO351" s="26"/>
      <c r="GP351" s="26"/>
      <c r="GQ351" s="26"/>
      <c r="GR351" s="26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</row>
    <row r="352" spans="1:252" ht="25.5">
      <c r="A352" s="23" t="s">
        <v>636</v>
      </c>
      <c r="B352" s="9" t="s">
        <v>338</v>
      </c>
      <c r="C352" s="9" t="s">
        <v>96</v>
      </c>
      <c r="D352" s="9" t="s">
        <v>97</v>
      </c>
      <c r="E352" s="63" t="s">
        <v>1016</v>
      </c>
      <c r="F352" s="63" t="s">
        <v>1016</v>
      </c>
      <c r="G352" s="64">
        <v>704547</v>
      </c>
      <c r="H352" s="64">
        <v>1174821</v>
      </c>
      <c r="I352" s="65" t="s">
        <v>497</v>
      </c>
      <c r="J352" s="65"/>
      <c r="K352" s="65"/>
      <c r="L352" s="6"/>
      <c r="M352" s="9" t="s">
        <v>344</v>
      </c>
      <c r="N352" s="66"/>
      <c r="O352" s="40"/>
      <c r="P352" s="40">
        <v>749</v>
      </c>
      <c r="Q352" s="67"/>
      <c r="R352" s="67"/>
      <c r="S352" s="67"/>
      <c r="T352" s="9" t="s">
        <v>340</v>
      </c>
      <c r="U352" s="9"/>
      <c r="V352" s="68"/>
      <c r="W352" s="65"/>
      <c r="X352" s="65"/>
      <c r="Y352" s="65"/>
      <c r="Z352" s="68" t="s">
        <v>340</v>
      </c>
      <c r="AA352" s="69">
        <v>1</v>
      </c>
      <c r="AB352" s="69">
        <v>93.43794579172611</v>
      </c>
      <c r="AC352" s="9">
        <v>1</v>
      </c>
      <c r="AD352" s="69">
        <v>4.564907275320971</v>
      </c>
      <c r="AE352" s="24"/>
      <c r="AF352" s="25"/>
      <c r="AG352" s="25"/>
      <c r="AH352" s="25"/>
      <c r="AI352" s="20"/>
      <c r="AJ352" s="20"/>
      <c r="AK352" s="20"/>
      <c r="AL352" s="20" t="s">
        <v>1501</v>
      </c>
      <c r="AM352" s="9" t="s">
        <v>340</v>
      </c>
      <c r="AN352" s="9">
        <v>0</v>
      </c>
      <c r="AO352" s="9" t="s">
        <v>340</v>
      </c>
      <c r="AP352" s="9">
        <v>0</v>
      </c>
      <c r="AQ352" s="9">
        <v>0</v>
      </c>
      <c r="AR352" s="9" t="s">
        <v>340</v>
      </c>
      <c r="AS352" s="9" t="s">
        <v>340</v>
      </c>
      <c r="AT352" s="9">
        <v>0</v>
      </c>
      <c r="AU352" s="9" t="s">
        <v>340</v>
      </c>
      <c r="AV352" s="9" t="s">
        <v>340</v>
      </c>
      <c r="AW352" s="9" t="s">
        <v>340</v>
      </c>
      <c r="AX352" s="9" t="s">
        <v>340</v>
      </c>
      <c r="AY352" s="70">
        <v>93.43794579172611</v>
      </c>
      <c r="AZ352" s="70">
        <v>1.9971469329529243</v>
      </c>
      <c r="BA352" s="70">
        <v>0</v>
      </c>
      <c r="BB352" s="70">
        <v>0.14265335235378032</v>
      </c>
      <c r="BC352" s="70">
        <v>0.42796005706134094</v>
      </c>
      <c r="BD352" s="70">
        <v>3.7089871611982885</v>
      </c>
      <c r="BE352" s="70">
        <v>0.28530670470756064</v>
      </c>
      <c r="BF352" s="71"/>
      <c r="BG352" s="71"/>
      <c r="BH352" s="71"/>
      <c r="BI352" s="71"/>
      <c r="BJ352" s="71"/>
      <c r="BK352" s="71"/>
      <c r="BL352" s="9"/>
      <c r="BM352" s="9"/>
      <c r="BN352" s="3" t="s">
        <v>1238</v>
      </c>
      <c r="BO352" s="20" t="s">
        <v>1502</v>
      </c>
      <c r="BP352" s="9"/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9"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1</v>
      </c>
      <c r="CF352" s="9">
        <v>0</v>
      </c>
      <c r="CG352" s="9" t="s">
        <v>340</v>
      </c>
      <c r="CH352" s="9">
        <v>0</v>
      </c>
      <c r="CI352" s="9">
        <v>0</v>
      </c>
      <c r="CJ352" s="72">
        <v>4300</v>
      </c>
      <c r="CK352" s="72">
        <v>100</v>
      </c>
      <c r="CL352" s="24">
        <v>0</v>
      </c>
      <c r="CM352" s="21" t="s">
        <v>1579</v>
      </c>
      <c r="CN352" s="9"/>
      <c r="CO352" s="9"/>
      <c r="CP352" s="73"/>
      <c r="CQ352" s="74" t="s">
        <v>340</v>
      </c>
      <c r="CR352" s="25"/>
      <c r="CS352" s="25"/>
      <c r="CT352" s="71"/>
      <c r="CU352" s="9" t="s">
        <v>348</v>
      </c>
      <c r="CV352" s="9">
        <v>1</v>
      </c>
      <c r="CW352" s="9">
        <v>4</v>
      </c>
      <c r="CX352" s="75"/>
      <c r="CY352" s="26" t="s">
        <v>1366</v>
      </c>
      <c r="CZ352" s="71"/>
      <c r="DA352" s="71"/>
      <c r="DB352" s="76"/>
      <c r="DC352" s="9"/>
      <c r="DD352" s="9"/>
      <c r="DE352" s="6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77"/>
      <c r="FE352" s="26"/>
      <c r="FF352" s="26"/>
      <c r="FG352" s="26"/>
      <c r="FH352" s="26"/>
      <c r="FI352" s="26"/>
      <c r="FJ352" s="26"/>
      <c r="FK352" s="26"/>
      <c r="FL352" s="26"/>
      <c r="FM352" s="26"/>
      <c r="FN352" s="26"/>
      <c r="FO352" s="26"/>
      <c r="FP352" s="26"/>
      <c r="FQ352" s="26"/>
      <c r="FR352" s="26"/>
      <c r="FS352" s="26"/>
      <c r="FT352" s="26"/>
      <c r="FU352" s="26"/>
      <c r="FV352" s="26"/>
      <c r="FW352" s="26"/>
      <c r="FX352" s="26"/>
      <c r="FY352" s="26"/>
      <c r="FZ352" s="26"/>
      <c r="GA352" s="26"/>
      <c r="GB352" s="26"/>
      <c r="GC352" s="26"/>
      <c r="GD352" s="26"/>
      <c r="GE352" s="26"/>
      <c r="GF352" s="26"/>
      <c r="GG352" s="26"/>
      <c r="GH352" s="26"/>
      <c r="GI352" s="26"/>
      <c r="GJ352" s="26"/>
      <c r="GK352" s="26"/>
      <c r="GL352" s="26"/>
      <c r="GM352" s="26"/>
      <c r="GN352" s="26"/>
      <c r="GO352" s="26"/>
      <c r="GP352" s="26"/>
      <c r="GQ352" s="26"/>
      <c r="GR352" s="26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</row>
    <row r="353" spans="1:252" ht="12.75">
      <c r="A353" s="23" t="s">
        <v>460</v>
      </c>
      <c r="B353" s="9" t="s">
        <v>338</v>
      </c>
      <c r="C353" s="9" t="s">
        <v>1849</v>
      </c>
      <c r="D353" s="9" t="s">
        <v>1850</v>
      </c>
      <c r="E353" s="63" t="s">
        <v>1851</v>
      </c>
      <c r="F353" s="63" t="s">
        <v>1018</v>
      </c>
      <c r="G353" s="64">
        <v>681815</v>
      </c>
      <c r="H353" s="64">
        <v>1332858</v>
      </c>
      <c r="I353" s="65" t="s">
        <v>455</v>
      </c>
      <c r="J353" s="65"/>
      <c r="K353" s="65"/>
      <c r="L353" s="6"/>
      <c r="M353" s="9" t="s">
        <v>344</v>
      </c>
      <c r="N353" s="66"/>
      <c r="O353" s="40">
        <v>908</v>
      </c>
      <c r="P353" s="40">
        <v>15842</v>
      </c>
      <c r="Q353" s="67"/>
      <c r="R353" s="67"/>
      <c r="S353" s="67"/>
      <c r="T353" s="9" t="s">
        <v>340</v>
      </c>
      <c r="U353" s="9"/>
      <c r="V353" s="68"/>
      <c r="W353" s="65" t="s">
        <v>340</v>
      </c>
      <c r="X353" s="65" t="s">
        <v>340</v>
      </c>
      <c r="Y353" s="65" t="s">
        <v>340</v>
      </c>
      <c r="Z353" s="68"/>
      <c r="AA353" s="69">
        <v>1</v>
      </c>
      <c r="AB353" s="69">
        <v>71.77748614756489</v>
      </c>
      <c r="AC353" s="9">
        <v>1</v>
      </c>
      <c r="AD353" s="69">
        <v>8.982210557013705</v>
      </c>
      <c r="AE353" s="25"/>
      <c r="AF353" s="25"/>
      <c r="AG353" s="25"/>
      <c r="AH353" s="25"/>
      <c r="AI353" s="20"/>
      <c r="AJ353" s="20"/>
      <c r="AK353" s="20"/>
      <c r="AL353" s="20" t="s">
        <v>1501</v>
      </c>
      <c r="AM353" s="9" t="s">
        <v>340</v>
      </c>
      <c r="AN353" s="9">
        <v>0</v>
      </c>
      <c r="AO353" s="9" t="s">
        <v>340</v>
      </c>
      <c r="AP353" s="9">
        <v>0</v>
      </c>
      <c r="AQ353" s="9">
        <v>0</v>
      </c>
      <c r="AR353" s="80" t="s">
        <v>340</v>
      </c>
      <c r="AS353" s="80" t="s">
        <v>340</v>
      </c>
      <c r="AT353" s="80">
        <v>0</v>
      </c>
      <c r="AU353" s="80" t="s">
        <v>340</v>
      </c>
      <c r="AV353" s="80" t="s">
        <v>340</v>
      </c>
      <c r="AW353" s="80" t="s">
        <v>340</v>
      </c>
      <c r="AX353" s="80" t="s">
        <v>340</v>
      </c>
      <c r="AY353" s="70">
        <v>71.77748614756489</v>
      </c>
      <c r="AZ353" s="70">
        <v>19.240303295421405</v>
      </c>
      <c r="BA353" s="70">
        <v>0</v>
      </c>
      <c r="BB353" s="70">
        <v>2.5663458734324873</v>
      </c>
      <c r="BC353" s="70">
        <v>3.273549139690872</v>
      </c>
      <c r="BD353" s="70">
        <v>2.7850685331000293</v>
      </c>
      <c r="BE353" s="70">
        <v>0.3572470107903179</v>
      </c>
      <c r="BF353" s="71" t="s">
        <v>340</v>
      </c>
      <c r="BG353" s="71" t="s">
        <v>340</v>
      </c>
      <c r="BH353" s="71" t="s">
        <v>340</v>
      </c>
      <c r="BI353" s="71" t="s">
        <v>340</v>
      </c>
      <c r="BJ353" s="71" t="s">
        <v>340</v>
      </c>
      <c r="BK353" s="71" t="s">
        <v>340</v>
      </c>
      <c r="BL353" s="9">
        <v>3</v>
      </c>
      <c r="BM353" s="9" t="s">
        <v>340</v>
      </c>
      <c r="BN353" s="3" t="s">
        <v>1244</v>
      </c>
      <c r="BO353" s="20" t="s">
        <v>1502</v>
      </c>
      <c r="BP353" s="9"/>
      <c r="BQ353" s="9">
        <v>3</v>
      </c>
      <c r="BR353" s="9">
        <v>3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3</v>
      </c>
      <c r="BY353" s="9">
        <v>4</v>
      </c>
      <c r="BZ353" s="9">
        <v>2</v>
      </c>
      <c r="CA353" s="9">
        <v>5</v>
      </c>
      <c r="CB353" s="9">
        <v>8</v>
      </c>
      <c r="CC353" s="9" t="s">
        <v>340</v>
      </c>
      <c r="CD353" s="9" t="s">
        <v>340</v>
      </c>
      <c r="CE353" s="9">
        <v>1</v>
      </c>
      <c r="CF353" s="9" t="s">
        <v>340</v>
      </c>
      <c r="CG353" s="9">
        <v>0</v>
      </c>
      <c r="CH353" s="9">
        <v>0</v>
      </c>
      <c r="CI353" s="9">
        <v>0</v>
      </c>
      <c r="CJ353" s="72">
        <v>6000</v>
      </c>
      <c r="CK353" s="72">
        <v>150</v>
      </c>
      <c r="CL353" s="79">
        <v>0</v>
      </c>
      <c r="CM353" s="22" t="s">
        <v>1500</v>
      </c>
      <c r="CN353" s="9"/>
      <c r="CO353" s="9"/>
      <c r="CP353" s="73" t="s">
        <v>340</v>
      </c>
      <c r="CQ353" s="74" t="s">
        <v>340</v>
      </c>
      <c r="CR353" s="25"/>
      <c r="CS353" s="25"/>
      <c r="CT353" s="71"/>
      <c r="CU353" s="9" t="s">
        <v>1545</v>
      </c>
      <c r="CV353" s="9">
        <v>1</v>
      </c>
      <c r="CW353" s="9">
        <v>4</v>
      </c>
      <c r="CX353" s="75"/>
      <c r="CY353" s="26" t="s">
        <v>1371</v>
      </c>
      <c r="CZ353" s="71"/>
      <c r="DA353" s="71"/>
      <c r="DB353" s="76"/>
      <c r="DC353" s="9"/>
      <c r="DD353" s="9" t="s">
        <v>340</v>
      </c>
      <c r="DE353" s="6"/>
      <c r="DF353" s="5"/>
      <c r="DG353" s="5"/>
      <c r="DH353" s="5"/>
      <c r="DI353" s="5" t="s">
        <v>340</v>
      </c>
      <c r="DJ353" s="5"/>
      <c r="DK353" s="5"/>
      <c r="DL353" s="5"/>
      <c r="DM353" s="5"/>
      <c r="DN353" s="5"/>
      <c r="DO353" s="5"/>
      <c r="DP353" s="5"/>
      <c r="DQ353" s="5">
        <v>1555.6</v>
      </c>
      <c r="DR353" s="5">
        <v>2243.2</v>
      </c>
      <c r="DS353" s="5"/>
      <c r="DT353" s="5">
        <v>3798.8</v>
      </c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>
        <v>3798.8</v>
      </c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77">
        <v>3798.8</v>
      </c>
      <c r="FE353" s="26"/>
      <c r="FF353" s="26"/>
      <c r="FG353" s="26"/>
      <c r="FH353" s="26"/>
      <c r="FI353" s="26"/>
      <c r="FJ353" s="26"/>
      <c r="FK353" s="26"/>
      <c r="FL353" s="26"/>
      <c r="FM353" s="26"/>
      <c r="FN353" s="26"/>
      <c r="FO353" s="26"/>
      <c r="FP353" s="26"/>
      <c r="FQ353" s="26"/>
      <c r="FR353" s="26"/>
      <c r="FS353" s="26"/>
      <c r="FT353" s="26"/>
      <c r="FU353" s="26"/>
      <c r="FV353" s="26"/>
      <c r="FW353" s="26"/>
      <c r="FX353" s="26"/>
      <c r="FY353" s="26"/>
      <c r="FZ353" s="26"/>
      <c r="GA353" s="26"/>
      <c r="GB353" s="26"/>
      <c r="GC353" s="26"/>
      <c r="GD353" s="26"/>
      <c r="GE353" s="26"/>
      <c r="GF353" s="26"/>
      <c r="GG353" s="26"/>
      <c r="GH353" s="26"/>
      <c r="GI353" s="26"/>
      <c r="GJ353" s="26"/>
      <c r="GK353" s="26"/>
      <c r="GL353" s="26"/>
      <c r="GM353" s="26"/>
      <c r="GN353" s="26"/>
      <c r="GO353" s="26"/>
      <c r="GP353" s="26"/>
      <c r="GQ353" s="26"/>
      <c r="GR353" s="26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</row>
    <row r="354" spans="1:252" ht="12.75">
      <c r="A354" s="23" t="s">
        <v>600</v>
      </c>
      <c r="B354" s="9" t="s">
        <v>338</v>
      </c>
      <c r="C354" s="9" t="s">
        <v>121</v>
      </c>
      <c r="D354" s="9" t="s">
        <v>122</v>
      </c>
      <c r="E354" s="63" t="s">
        <v>1018</v>
      </c>
      <c r="F354" s="63" t="s">
        <v>1018</v>
      </c>
      <c r="G354" s="64">
        <v>622506</v>
      </c>
      <c r="H354" s="64">
        <v>1104056</v>
      </c>
      <c r="I354" s="65" t="s">
        <v>497</v>
      </c>
      <c r="J354" s="65"/>
      <c r="K354" s="65"/>
      <c r="L354" s="6"/>
      <c r="M354" s="9" t="s">
        <v>344</v>
      </c>
      <c r="N354" s="82"/>
      <c r="O354" s="40">
        <v>15</v>
      </c>
      <c r="P354" s="40">
        <v>2838</v>
      </c>
      <c r="Q354" s="67"/>
      <c r="R354" s="67"/>
      <c r="S354" s="67"/>
      <c r="T354" s="9" t="s">
        <v>340</v>
      </c>
      <c r="U354" s="9"/>
      <c r="V354" s="68"/>
      <c r="W354" s="65"/>
      <c r="X354" s="65"/>
      <c r="Y354" s="65"/>
      <c r="Z354" s="68" t="s">
        <v>340</v>
      </c>
      <c r="AA354" s="69">
        <v>1</v>
      </c>
      <c r="AB354" s="69">
        <v>65.46546546546547</v>
      </c>
      <c r="AC354" s="9">
        <v>1</v>
      </c>
      <c r="AD354" s="69">
        <v>29.17917917917918</v>
      </c>
      <c r="AE354" s="25"/>
      <c r="AF354" s="25"/>
      <c r="AG354" s="25"/>
      <c r="AH354" s="25"/>
      <c r="AI354" s="20"/>
      <c r="AJ354" s="20"/>
      <c r="AK354" s="20"/>
      <c r="AL354" s="20" t="s">
        <v>1501</v>
      </c>
      <c r="AM354" s="9" t="s">
        <v>340</v>
      </c>
      <c r="AN354" s="9">
        <v>0</v>
      </c>
      <c r="AO354" s="9" t="s">
        <v>340</v>
      </c>
      <c r="AP354" s="9">
        <v>0</v>
      </c>
      <c r="AQ354" s="9">
        <v>0</v>
      </c>
      <c r="AR354" s="80" t="s">
        <v>340</v>
      </c>
      <c r="AS354" s="80" t="s">
        <v>340</v>
      </c>
      <c r="AT354" s="80">
        <v>0</v>
      </c>
      <c r="AU354" s="80" t="s">
        <v>340</v>
      </c>
      <c r="AV354" s="80" t="s">
        <v>340</v>
      </c>
      <c r="AW354" s="80" t="s">
        <v>340</v>
      </c>
      <c r="AX354" s="80">
        <v>0</v>
      </c>
      <c r="AY354" s="70">
        <v>65.46546546546547</v>
      </c>
      <c r="AZ354" s="70">
        <v>5.355355355355355</v>
      </c>
      <c r="BA354" s="70">
        <v>0</v>
      </c>
      <c r="BB354" s="70">
        <v>5.655655655655655</v>
      </c>
      <c r="BC354" s="70">
        <v>21.72172172172172</v>
      </c>
      <c r="BD354" s="70">
        <v>1.8018018018018018</v>
      </c>
      <c r="BE354" s="70">
        <v>0</v>
      </c>
      <c r="BF354" s="71" t="s">
        <v>340</v>
      </c>
      <c r="BG354" s="71" t="s">
        <v>340</v>
      </c>
      <c r="BH354" s="71" t="s">
        <v>340</v>
      </c>
      <c r="BI354" s="71" t="s">
        <v>340</v>
      </c>
      <c r="BJ354" s="71" t="s">
        <v>340</v>
      </c>
      <c r="BK354" s="71" t="s">
        <v>340</v>
      </c>
      <c r="BL354" s="9">
        <v>1</v>
      </c>
      <c r="BM354" s="9"/>
      <c r="BN354" s="3" t="s">
        <v>1267</v>
      </c>
      <c r="BO354" s="20" t="s">
        <v>1502</v>
      </c>
      <c r="BP354" s="9"/>
      <c r="BQ354" s="9">
        <v>2</v>
      </c>
      <c r="BR354" s="9">
        <v>1</v>
      </c>
      <c r="BS354" s="9">
        <v>1</v>
      </c>
      <c r="BT354" s="9">
        <v>0</v>
      </c>
      <c r="BU354" s="9">
        <v>0</v>
      </c>
      <c r="BV354" s="9">
        <v>0</v>
      </c>
      <c r="BW354" s="9">
        <v>0</v>
      </c>
      <c r="BX354" s="9">
        <v>8</v>
      </c>
      <c r="BY354" s="9">
        <v>2</v>
      </c>
      <c r="BZ354" s="9">
        <v>3</v>
      </c>
      <c r="CA354" s="9">
        <v>5</v>
      </c>
      <c r="CB354" s="9">
        <v>5</v>
      </c>
      <c r="CC354" s="9">
        <v>0</v>
      </c>
      <c r="CD354" s="9">
        <v>0</v>
      </c>
      <c r="CE354" s="9">
        <v>1</v>
      </c>
      <c r="CF354" s="9">
        <v>0</v>
      </c>
      <c r="CG354" s="9" t="s">
        <v>340</v>
      </c>
      <c r="CH354" s="9">
        <v>0</v>
      </c>
      <c r="CI354" s="9">
        <v>0</v>
      </c>
      <c r="CJ354" s="72">
        <v>3000</v>
      </c>
      <c r="CK354" s="72">
        <v>100</v>
      </c>
      <c r="CL354" s="79" t="s">
        <v>767</v>
      </c>
      <c r="CM354" s="22" t="s">
        <v>1774</v>
      </c>
      <c r="CN354" s="9"/>
      <c r="CO354" s="9" t="s">
        <v>340</v>
      </c>
      <c r="CP354" s="73"/>
      <c r="CQ354" s="74" t="s">
        <v>340</v>
      </c>
      <c r="CR354" s="25"/>
      <c r="CS354" s="25"/>
      <c r="CT354" s="71"/>
      <c r="CU354" s="9" t="s">
        <v>1545</v>
      </c>
      <c r="CV354" s="9">
        <v>1</v>
      </c>
      <c r="CW354" s="9">
        <v>4</v>
      </c>
      <c r="CX354" s="75" t="s">
        <v>767</v>
      </c>
      <c r="CY354" s="26" t="s">
        <v>1390</v>
      </c>
      <c r="CZ354" s="71"/>
      <c r="DA354" s="71"/>
      <c r="DB354" s="76"/>
      <c r="DC354" s="9"/>
      <c r="DD354" s="9"/>
      <c r="DE354" s="6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77"/>
      <c r="FE354" s="26"/>
      <c r="FF354" s="26"/>
      <c r="FG354" s="26"/>
      <c r="FH354" s="26"/>
      <c r="FI354" s="26"/>
      <c r="FJ354" s="26"/>
      <c r="FK354" s="26"/>
      <c r="FL354" s="26"/>
      <c r="FM354" s="26"/>
      <c r="FN354" s="26"/>
      <c r="FO354" s="26"/>
      <c r="FP354" s="26"/>
      <c r="FQ354" s="26"/>
      <c r="FR354" s="26"/>
      <c r="FS354" s="26"/>
      <c r="FT354" s="26"/>
      <c r="FU354" s="26"/>
      <c r="FV354" s="26"/>
      <c r="FW354" s="26"/>
      <c r="FX354" s="26"/>
      <c r="FY354" s="26"/>
      <c r="FZ354" s="26"/>
      <c r="GA354" s="26"/>
      <c r="GB354" s="26"/>
      <c r="GC354" s="26"/>
      <c r="GD354" s="26"/>
      <c r="GE354" s="26"/>
      <c r="GF354" s="26"/>
      <c r="GG354" s="26"/>
      <c r="GH354" s="26"/>
      <c r="GI354" s="26"/>
      <c r="GJ354" s="26"/>
      <c r="GK354" s="26"/>
      <c r="GL354" s="26"/>
      <c r="GM354" s="26"/>
      <c r="GN354" s="26"/>
      <c r="GO354" s="26"/>
      <c r="GP354" s="26"/>
      <c r="GQ354" s="26"/>
      <c r="GR354" s="26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</row>
    <row r="355" spans="1:252" ht="12.75">
      <c r="A355" s="23" t="s">
        <v>458</v>
      </c>
      <c r="B355" s="9" t="s">
        <v>338</v>
      </c>
      <c r="C355" s="9" t="s">
        <v>1854</v>
      </c>
      <c r="D355" s="9" t="s">
        <v>1855</v>
      </c>
      <c r="E355" s="63" t="s">
        <v>1856</v>
      </c>
      <c r="F355" s="63" t="s">
        <v>1020</v>
      </c>
      <c r="G355" s="64">
        <v>651654</v>
      </c>
      <c r="H355" s="64">
        <v>1264754</v>
      </c>
      <c r="I355" s="65" t="s">
        <v>455</v>
      </c>
      <c r="J355" s="65"/>
      <c r="K355" s="65"/>
      <c r="L355" s="6"/>
      <c r="M355" s="9" t="s">
        <v>344</v>
      </c>
      <c r="N355" s="66"/>
      <c r="O355" s="40">
        <v>3063</v>
      </c>
      <c r="P355" s="40">
        <v>14171</v>
      </c>
      <c r="Q355" s="67"/>
      <c r="R355" s="67"/>
      <c r="S355" s="67"/>
      <c r="T355" s="9" t="s">
        <v>340</v>
      </c>
      <c r="U355" s="9" t="s">
        <v>340</v>
      </c>
      <c r="V355" s="68" t="s">
        <v>340</v>
      </c>
      <c r="W355" s="65" t="s">
        <v>340</v>
      </c>
      <c r="X355" s="65" t="s">
        <v>340</v>
      </c>
      <c r="Y355" s="65" t="s">
        <v>340</v>
      </c>
      <c r="Z355" s="68"/>
      <c r="AA355" s="69">
        <v>1</v>
      </c>
      <c r="AB355" s="69">
        <v>56.20132953466287</v>
      </c>
      <c r="AC355" s="9">
        <v>1</v>
      </c>
      <c r="AD355" s="69">
        <v>20.921177587844255</v>
      </c>
      <c r="AE355" s="79"/>
      <c r="AF355" s="79"/>
      <c r="AG355" s="79"/>
      <c r="AH355" s="79"/>
      <c r="AI355" s="20"/>
      <c r="AJ355" s="20"/>
      <c r="AK355" s="20"/>
      <c r="AL355" s="20" t="s">
        <v>1501</v>
      </c>
      <c r="AM355" s="9" t="s">
        <v>340</v>
      </c>
      <c r="AN355" s="9" t="s">
        <v>340</v>
      </c>
      <c r="AO355" s="9" t="s">
        <v>340</v>
      </c>
      <c r="AP355" s="9">
        <v>0</v>
      </c>
      <c r="AQ355" s="9">
        <v>0</v>
      </c>
      <c r="AR355" s="80" t="s">
        <v>340</v>
      </c>
      <c r="AS355" s="80" t="s">
        <v>340</v>
      </c>
      <c r="AT355" s="80">
        <v>0</v>
      </c>
      <c r="AU355" s="80" t="s">
        <v>340</v>
      </c>
      <c r="AV355" s="80" t="s">
        <v>340</v>
      </c>
      <c r="AW355" s="80" t="s">
        <v>340</v>
      </c>
      <c r="AX355" s="80" t="s">
        <v>340</v>
      </c>
      <c r="AY355" s="70">
        <v>56.20132953466287</v>
      </c>
      <c r="AZ355" s="70">
        <v>22.877492877492877</v>
      </c>
      <c r="BA355" s="70">
        <v>0</v>
      </c>
      <c r="BB355" s="70">
        <v>9.952516619183285</v>
      </c>
      <c r="BC355" s="70">
        <v>7.730294396961064</v>
      </c>
      <c r="BD355" s="70">
        <v>2.4976258309591644</v>
      </c>
      <c r="BE355" s="70">
        <v>0.7407407407407408</v>
      </c>
      <c r="BF355" s="71" t="s">
        <v>340</v>
      </c>
      <c r="BG355" s="71" t="s">
        <v>340</v>
      </c>
      <c r="BH355" s="71"/>
      <c r="BI355" s="71" t="s">
        <v>340</v>
      </c>
      <c r="BJ355" s="71" t="s">
        <v>340</v>
      </c>
      <c r="BK355" s="71" t="s">
        <v>340</v>
      </c>
      <c r="BL355" s="9">
        <v>3</v>
      </c>
      <c r="BM355" s="9"/>
      <c r="BN355" s="3" t="s">
        <v>1288</v>
      </c>
      <c r="BO355" s="20" t="s">
        <v>1502</v>
      </c>
      <c r="BP355" s="9"/>
      <c r="BQ355" s="9">
        <v>4</v>
      </c>
      <c r="BR355" s="9">
        <v>3</v>
      </c>
      <c r="BS355" s="9">
        <v>1</v>
      </c>
      <c r="BT355" s="9">
        <v>0</v>
      </c>
      <c r="BU355" s="9">
        <v>0</v>
      </c>
      <c r="BV355" s="9">
        <v>0</v>
      </c>
      <c r="BW355" s="9">
        <v>0</v>
      </c>
      <c r="BX355" s="9">
        <v>2</v>
      </c>
      <c r="BY355" s="9">
        <v>10</v>
      </c>
      <c r="BZ355" s="9">
        <v>7</v>
      </c>
      <c r="CA355" s="9">
        <v>2</v>
      </c>
      <c r="CB355" s="9">
        <v>0</v>
      </c>
      <c r="CC355" s="9">
        <v>0</v>
      </c>
      <c r="CD355" s="9">
        <v>0</v>
      </c>
      <c r="CE355" s="9">
        <v>1</v>
      </c>
      <c r="CF355" s="9">
        <v>0</v>
      </c>
      <c r="CG355" s="9">
        <v>0</v>
      </c>
      <c r="CH355" s="9">
        <v>0</v>
      </c>
      <c r="CI355" s="9" t="s">
        <v>340</v>
      </c>
      <c r="CJ355" s="72">
        <v>6000</v>
      </c>
      <c r="CK355" s="72">
        <v>150</v>
      </c>
      <c r="CL355" s="79" t="s">
        <v>772</v>
      </c>
      <c r="CM355" s="22" t="s">
        <v>1500</v>
      </c>
      <c r="CN355" s="9"/>
      <c r="CO355" s="9"/>
      <c r="CP355" s="81" t="s">
        <v>340</v>
      </c>
      <c r="CQ355" s="74" t="s">
        <v>340</v>
      </c>
      <c r="CR355" s="25"/>
      <c r="CS355" s="25"/>
      <c r="CT355" s="71"/>
      <c r="CU355" s="9" t="s">
        <v>1545</v>
      </c>
      <c r="CV355" s="9">
        <v>1</v>
      </c>
      <c r="CW355" s="9">
        <v>4</v>
      </c>
      <c r="CX355" s="72" t="s">
        <v>772</v>
      </c>
      <c r="CY355" s="26" t="s">
        <v>1408</v>
      </c>
      <c r="CZ355" s="71"/>
      <c r="DA355" s="71"/>
      <c r="DB355" s="76"/>
      <c r="DC355" s="9"/>
      <c r="DD355" s="9" t="s">
        <v>340</v>
      </c>
      <c r="DE355" s="6"/>
      <c r="DF355" s="5"/>
      <c r="DG355" s="5"/>
      <c r="DH355" s="5"/>
      <c r="DI355" s="5" t="s">
        <v>340</v>
      </c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77"/>
      <c r="FE355" s="26"/>
      <c r="FF355" s="26"/>
      <c r="FG355" s="26"/>
      <c r="FH355" s="26"/>
      <c r="FI355" s="26"/>
      <c r="FJ355" s="26"/>
      <c r="FK355" s="26"/>
      <c r="FL355" s="26"/>
      <c r="FM355" s="26"/>
      <c r="FN355" s="26"/>
      <c r="FO355" s="26"/>
      <c r="FP355" s="26"/>
      <c r="FQ355" s="26"/>
      <c r="FR355" s="26"/>
      <c r="FS355" s="26"/>
      <c r="FT355" s="26"/>
      <c r="FU355" s="26"/>
      <c r="FV355" s="26"/>
      <c r="FW355" s="26"/>
      <c r="FX355" s="26"/>
      <c r="FY355" s="26"/>
      <c r="FZ355" s="26"/>
      <c r="GA355" s="26"/>
      <c r="GB355" s="26"/>
      <c r="GC355" s="26"/>
      <c r="GD355" s="26"/>
      <c r="GE355" s="26"/>
      <c r="GF355" s="26"/>
      <c r="GG355" s="26"/>
      <c r="GH355" s="26"/>
      <c r="GI355" s="26"/>
      <c r="GJ355" s="26"/>
      <c r="GK355" s="26"/>
      <c r="GL355" s="26"/>
      <c r="GM355" s="26"/>
      <c r="GN355" s="26"/>
      <c r="GO355" s="26"/>
      <c r="GP355" s="26"/>
      <c r="GQ355" s="26"/>
      <c r="GR355" s="26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</row>
    <row r="356" spans="1:252" ht="25.5">
      <c r="A356" s="23" t="s">
        <v>573</v>
      </c>
      <c r="B356" s="9" t="s">
        <v>338</v>
      </c>
      <c r="C356" s="9" t="s">
        <v>135</v>
      </c>
      <c r="D356" s="9" t="s">
        <v>136</v>
      </c>
      <c r="E356" s="63" t="s">
        <v>137</v>
      </c>
      <c r="F356" s="63" t="s">
        <v>1119</v>
      </c>
      <c r="G356" s="64">
        <v>692140</v>
      </c>
      <c r="H356" s="64">
        <v>1240431</v>
      </c>
      <c r="I356" s="65" t="s">
        <v>497</v>
      </c>
      <c r="J356" s="65"/>
      <c r="K356" s="65"/>
      <c r="L356" s="6"/>
      <c r="M356" s="9" t="s">
        <v>344</v>
      </c>
      <c r="N356" s="66"/>
      <c r="O356" s="40"/>
      <c r="P356" s="40">
        <v>864</v>
      </c>
      <c r="Q356" s="67"/>
      <c r="R356" s="67"/>
      <c r="S356" s="67"/>
      <c r="T356" s="9" t="s">
        <v>340</v>
      </c>
      <c r="U356" s="9"/>
      <c r="V356" s="68"/>
      <c r="W356" s="65"/>
      <c r="X356" s="65"/>
      <c r="Y356" s="65"/>
      <c r="Z356" s="68" t="s">
        <v>340</v>
      </c>
      <c r="AA356" s="69">
        <v>1</v>
      </c>
      <c r="AB356" s="69">
        <v>85.17200474495849</v>
      </c>
      <c r="AC356" s="9">
        <v>1</v>
      </c>
      <c r="AD356" s="69">
        <v>6.6429418742586</v>
      </c>
      <c r="AE356" s="24"/>
      <c r="AF356" s="25"/>
      <c r="AG356" s="25"/>
      <c r="AH356" s="25"/>
      <c r="AI356" s="20"/>
      <c r="AJ356" s="20"/>
      <c r="AK356" s="20"/>
      <c r="AL356" s="20" t="s">
        <v>1501</v>
      </c>
      <c r="AM356" s="9" t="s">
        <v>340</v>
      </c>
      <c r="AN356" s="9">
        <v>0</v>
      </c>
      <c r="AO356" s="9" t="s">
        <v>340</v>
      </c>
      <c r="AP356" s="9">
        <v>0</v>
      </c>
      <c r="AQ356" s="9">
        <v>0</v>
      </c>
      <c r="AR356" s="9" t="s">
        <v>340</v>
      </c>
      <c r="AS356" s="9" t="s">
        <v>340</v>
      </c>
      <c r="AT356" s="9">
        <v>0</v>
      </c>
      <c r="AU356" s="9" t="s">
        <v>340</v>
      </c>
      <c r="AV356" s="9" t="s">
        <v>340</v>
      </c>
      <c r="AW356" s="9" t="s">
        <v>340</v>
      </c>
      <c r="AX356" s="9" t="s">
        <v>340</v>
      </c>
      <c r="AY356" s="70">
        <v>85.17200474495849</v>
      </c>
      <c r="AZ356" s="70">
        <v>8.185053380782918</v>
      </c>
      <c r="BA356" s="70">
        <v>0</v>
      </c>
      <c r="BB356" s="70">
        <v>0.5931198102016607</v>
      </c>
      <c r="BC356" s="70">
        <v>0.8303677342823249</v>
      </c>
      <c r="BD356" s="70">
        <v>4.507710557532621</v>
      </c>
      <c r="BE356" s="70">
        <v>0.7117437722419928</v>
      </c>
      <c r="BF356" s="71" t="s">
        <v>340</v>
      </c>
      <c r="BG356" s="71" t="s">
        <v>340</v>
      </c>
      <c r="BH356" s="71"/>
      <c r="BI356" s="71" t="s">
        <v>340</v>
      </c>
      <c r="BJ356" s="71" t="s">
        <v>340</v>
      </c>
      <c r="BK356" s="71" t="s">
        <v>340</v>
      </c>
      <c r="BL356" s="9"/>
      <c r="BM356" s="9"/>
      <c r="BN356" s="3" t="s">
        <v>1295</v>
      </c>
      <c r="BO356" s="20" t="s">
        <v>1501</v>
      </c>
      <c r="BP356" s="9"/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0</v>
      </c>
      <c r="BX356" s="9">
        <v>6</v>
      </c>
      <c r="BY356" s="9">
        <v>5</v>
      </c>
      <c r="BZ356" s="9">
        <v>5</v>
      </c>
      <c r="CA356" s="9">
        <v>6</v>
      </c>
      <c r="CB356" s="9">
        <v>3</v>
      </c>
      <c r="CC356" s="9">
        <v>0</v>
      </c>
      <c r="CD356" s="9">
        <v>0</v>
      </c>
      <c r="CE356" s="9">
        <v>1</v>
      </c>
      <c r="CF356" s="9">
        <v>0</v>
      </c>
      <c r="CG356" s="9" t="s">
        <v>340</v>
      </c>
      <c r="CH356" s="9">
        <v>0</v>
      </c>
      <c r="CI356" s="9">
        <v>0</v>
      </c>
      <c r="CJ356" s="72">
        <v>4000</v>
      </c>
      <c r="CK356" s="72">
        <v>100</v>
      </c>
      <c r="CL356" s="24" t="s">
        <v>768</v>
      </c>
      <c r="CM356" s="21" t="s">
        <v>1579</v>
      </c>
      <c r="CN356" s="9"/>
      <c r="CO356" s="9" t="s">
        <v>340</v>
      </c>
      <c r="CP356" s="73"/>
      <c r="CQ356" s="74" t="s">
        <v>340</v>
      </c>
      <c r="CR356" s="25"/>
      <c r="CS356" s="25"/>
      <c r="CT356" s="71"/>
      <c r="CU356" s="9" t="s">
        <v>348</v>
      </c>
      <c r="CV356" s="9">
        <v>1</v>
      </c>
      <c r="CW356" s="9">
        <v>4</v>
      </c>
      <c r="CX356" s="75" t="s">
        <v>768</v>
      </c>
      <c r="CY356" s="26" t="s">
        <v>1388</v>
      </c>
      <c r="CZ356" s="71"/>
      <c r="DA356" s="71"/>
      <c r="DB356" s="76"/>
      <c r="DC356" s="9"/>
      <c r="DD356" s="9" t="s">
        <v>340</v>
      </c>
      <c r="DE356" s="6"/>
      <c r="DF356" s="5"/>
      <c r="DG356" s="5"/>
      <c r="DH356" s="5"/>
      <c r="DI356" s="5" t="s">
        <v>340</v>
      </c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77"/>
      <c r="FE356" s="26"/>
      <c r="FF356" s="26"/>
      <c r="FG356" s="26"/>
      <c r="FH356" s="26"/>
      <c r="FI356" s="26"/>
      <c r="FJ356" s="26"/>
      <c r="FK356" s="26"/>
      <c r="FL356" s="26"/>
      <c r="FM356" s="26"/>
      <c r="FN356" s="26"/>
      <c r="FO356" s="26"/>
      <c r="FP356" s="26"/>
      <c r="FQ356" s="26"/>
      <c r="FR356" s="26"/>
      <c r="FS356" s="26"/>
      <c r="FT356" s="26"/>
      <c r="FU356" s="26"/>
      <c r="FV356" s="26"/>
      <c r="FW356" s="26"/>
      <c r="FX356" s="26"/>
      <c r="FY356" s="26"/>
      <c r="FZ356" s="26"/>
      <c r="GA356" s="26"/>
      <c r="GB356" s="26"/>
      <c r="GC356" s="26"/>
      <c r="GD356" s="26"/>
      <c r="GE356" s="26"/>
      <c r="GF356" s="26"/>
      <c r="GG356" s="26"/>
      <c r="GH356" s="26"/>
      <c r="GI356" s="26"/>
      <c r="GJ356" s="26"/>
      <c r="GK356" s="26"/>
      <c r="GL356" s="26"/>
      <c r="GM356" s="26"/>
      <c r="GN356" s="26"/>
      <c r="GO356" s="26"/>
      <c r="GP356" s="26"/>
      <c r="GQ356" s="26"/>
      <c r="GR356" s="26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</row>
    <row r="357" spans="1:252" ht="20.25" customHeight="1">
      <c r="A357" s="23" t="s">
        <v>553</v>
      </c>
      <c r="B357" s="9" t="s">
        <v>338</v>
      </c>
      <c r="C357" s="9" t="s">
        <v>1925</v>
      </c>
      <c r="D357" s="9" t="s">
        <v>1926</v>
      </c>
      <c r="E357" s="63" t="s">
        <v>1927</v>
      </c>
      <c r="F357" s="63" t="s">
        <v>1039</v>
      </c>
      <c r="G357" s="64">
        <v>640659</v>
      </c>
      <c r="H357" s="64">
        <v>1171836</v>
      </c>
      <c r="I357" s="65" t="s">
        <v>497</v>
      </c>
      <c r="J357" s="65"/>
      <c r="K357" s="65"/>
      <c r="L357" s="60"/>
      <c r="M357" s="9" t="s">
        <v>344</v>
      </c>
      <c r="N357" s="66"/>
      <c r="O357" s="40"/>
      <c r="P357" s="40">
        <f>1074+1050</f>
        <v>2124</v>
      </c>
      <c r="Q357" s="67"/>
      <c r="R357" s="67"/>
      <c r="S357" s="67"/>
      <c r="T357" s="65" t="s">
        <v>340</v>
      </c>
      <c r="U357" s="65"/>
      <c r="V357" s="68" t="s">
        <v>340</v>
      </c>
      <c r="W357" s="65"/>
      <c r="X357" s="65" t="s">
        <v>340</v>
      </c>
      <c r="Y357" s="65"/>
      <c r="Z357" s="68"/>
      <c r="AA357" s="69">
        <v>1</v>
      </c>
      <c r="AB357" s="69">
        <v>93.71428571428572</v>
      </c>
      <c r="AC357" s="9">
        <v>1</v>
      </c>
      <c r="AD357" s="69">
        <v>4.571428571428571</v>
      </c>
      <c r="AE357" s="79"/>
      <c r="AF357" s="79"/>
      <c r="AG357" s="79"/>
      <c r="AH357" s="79"/>
      <c r="AI357" s="20"/>
      <c r="AJ357" s="20"/>
      <c r="AK357" s="20"/>
      <c r="AL357" s="20" t="s">
        <v>1501</v>
      </c>
      <c r="AM357" s="9" t="s">
        <v>340</v>
      </c>
      <c r="AN357" s="9">
        <v>0</v>
      </c>
      <c r="AO357" s="9" t="s">
        <v>340</v>
      </c>
      <c r="AP357" s="9">
        <v>0</v>
      </c>
      <c r="AQ357" s="9">
        <v>0</v>
      </c>
      <c r="AR357" s="80" t="s">
        <v>340</v>
      </c>
      <c r="AS357" s="80" t="s">
        <v>340</v>
      </c>
      <c r="AT357" s="80">
        <v>0</v>
      </c>
      <c r="AU357" s="80" t="s">
        <v>340</v>
      </c>
      <c r="AV357" s="80" t="s">
        <v>340</v>
      </c>
      <c r="AW357" s="80" t="s">
        <v>340</v>
      </c>
      <c r="AX357" s="80" t="s">
        <v>340</v>
      </c>
      <c r="AY357" s="70">
        <v>93.71428571428572</v>
      </c>
      <c r="AZ357" s="70">
        <v>1.7142857142857144</v>
      </c>
      <c r="BA357" s="70">
        <v>0</v>
      </c>
      <c r="BB357" s="70">
        <v>1.7142857142857144</v>
      </c>
      <c r="BC357" s="70">
        <v>1.3333333333333335</v>
      </c>
      <c r="BD357" s="70">
        <v>0.9523809523809524</v>
      </c>
      <c r="BE357" s="70">
        <v>0.5714285714285714</v>
      </c>
      <c r="BF357" s="71" t="s">
        <v>340</v>
      </c>
      <c r="BG357" s="71"/>
      <c r="BH357" s="71"/>
      <c r="BI357" s="71"/>
      <c r="BJ357" s="71" t="s">
        <v>340</v>
      </c>
      <c r="BK357" s="71" t="s">
        <v>340</v>
      </c>
      <c r="BL357" s="9">
        <v>2</v>
      </c>
      <c r="BM357" s="9"/>
      <c r="BN357" s="3" t="s">
        <v>1313</v>
      </c>
      <c r="BO357" s="20" t="s">
        <v>1501</v>
      </c>
      <c r="BP357" s="9"/>
      <c r="BQ357" s="9">
        <v>2</v>
      </c>
      <c r="BR357" s="9">
        <v>2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12</v>
      </c>
      <c r="BY357" s="9">
        <v>5</v>
      </c>
      <c r="BZ357" s="9">
        <v>1</v>
      </c>
      <c r="CA357" s="9">
        <v>5</v>
      </c>
      <c r="CB357" s="9">
        <v>0</v>
      </c>
      <c r="CC357" s="9">
        <v>0</v>
      </c>
      <c r="CD357" s="9">
        <v>0</v>
      </c>
      <c r="CE357" s="9">
        <v>1</v>
      </c>
      <c r="CF357" s="9">
        <v>0</v>
      </c>
      <c r="CG357" s="9" t="s">
        <v>340</v>
      </c>
      <c r="CH357" s="9">
        <v>0</v>
      </c>
      <c r="CI357" s="9">
        <v>0</v>
      </c>
      <c r="CJ357" s="72">
        <v>3000</v>
      </c>
      <c r="CK357" s="72">
        <v>100</v>
      </c>
      <c r="CL357" s="79" t="s">
        <v>768</v>
      </c>
      <c r="CM357" s="22" t="s">
        <v>1774</v>
      </c>
      <c r="CN357" s="9"/>
      <c r="CO357" s="9" t="s">
        <v>340</v>
      </c>
      <c r="CP357" s="73"/>
      <c r="CQ357" s="74" t="s">
        <v>340</v>
      </c>
      <c r="CR357" s="25"/>
      <c r="CS357" s="25"/>
      <c r="CT357" s="71"/>
      <c r="CU357" s="9" t="s">
        <v>348</v>
      </c>
      <c r="CV357" s="9">
        <v>1</v>
      </c>
      <c r="CW357" s="9">
        <v>4</v>
      </c>
      <c r="CX357" s="72" t="s">
        <v>768</v>
      </c>
      <c r="CY357" s="26" t="s">
        <v>1390</v>
      </c>
      <c r="CZ357" s="71"/>
      <c r="DA357" s="71"/>
      <c r="DB357" s="76"/>
      <c r="DC357" s="9"/>
      <c r="DD357" s="9" t="s">
        <v>340</v>
      </c>
      <c r="DE357" s="6"/>
      <c r="DF357" s="5"/>
      <c r="DG357" s="5"/>
      <c r="DH357" s="5"/>
      <c r="DI357" s="5" t="s">
        <v>340</v>
      </c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77"/>
      <c r="FE357" s="26"/>
      <c r="FF357" s="26"/>
      <c r="FG357" s="26"/>
      <c r="FH357" s="26"/>
      <c r="FI357" s="26"/>
      <c r="FJ357" s="26"/>
      <c r="FK357" s="26"/>
      <c r="FL357" s="26"/>
      <c r="FM357" s="26"/>
      <c r="FN357" s="26"/>
      <c r="FO357" s="26"/>
      <c r="FP357" s="26"/>
      <c r="FQ357" s="26"/>
      <c r="FR357" s="26"/>
      <c r="FS357" s="26"/>
      <c r="FT357" s="26"/>
      <c r="FU357" s="26"/>
      <c r="FV357" s="26"/>
      <c r="FW357" s="26"/>
      <c r="FX357" s="26"/>
      <c r="FY357" s="26"/>
      <c r="FZ357" s="26"/>
      <c r="GA357" s="26"/>
      <c r="GB357" s="26"/>
      <c r="GC357" s="26"/>
      <c r="GD357" s="26"/>
      <c r="GE357" s="26"/>
      <c r="GF357" s="26"/>
      <c r="GG357" s="26"/>
      <c r="GH357" s="26"/>
      <c r="GI357" s="26"/>
      <c r="GJ357" s="26"/>
      <c r="GK357" s="26"/>
      <c r="GL357" s="26"/>
      <c r="GM357" s="26"/>
      <c r="GN357" s="26"/>
      <c r="GO357" s="26"/>
      <c r="GP357" s="26"/>
      <c r="GQ357" s="26"/>
      <c r="GR357" s="26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</row>
    <row r="358" spans="1:252" ht="25.5" customHeight="1">
      <c r="A358" s="23" t="s">
        <v>545</v>
      </c>
      <c r="B358" s="9" t="s">
        <v>338</v>
      </c>
      <c r="C358" s="9" t="s">
        <v>156</v>
      </c>
      <c r="D358" s="9" t="s">
        <v>157</v>
      </c>
      <c r="E358" s="63" t="s">
        <v>158</v>
      </c>
      <c r="F358" s="63" t="s">
        <v>1126</v>
      </c>
      <c r="G358" s="64">
        <v>715938</v>
      </c>
      <c r="H358" s="64">
        <v>1251433</v>
      </c>
      <c r="I358" s="65" t="s">
        <v>497</v>
      </c>
      <c r="J358" s="65"/>
      <c r="K358" s="65"/>
      <c r="L358" s="6"/>
      <c r="M358" s="9" t="s">
        <v>344</v>
      </c>
      <c r="N358" s="66"/>
      <c r="O358" s="40">
        <v>3</v>
      </c>
      <c r="P358" s="40">
        <v>568</v>
      </c>
      <c r="Q358" s="67"/>
      <c r="R358" s="67"/>
      <c r="S358" s="67"/>
      <c r="T358" s="9" t="s">
        <v>340</v>
      </c>
      <c r="U358" s="9"/>
      <c r="V358" s="68"/>
      <c r="W358" s="65"/>
      <c r="X358" s="65"/>
      <c r="Y358" s="65"/>
      <c r="Z358" s="68" t="s">
        <v>340</v>
      </c>
      <c r="AA358" s="69">
        <v>1</v>
      </c>
      <c r="AB358" s="69">
        <v>89.36567164179104</v>
      </c>
      <c r="AC358" s="9">
        <v>1</v>
      </c>
      <c r="AD358" s="69">
        <v>4.850746268656716</v>
      </c>
      <c r="AE358" s="24"/>
      <c r="AF358" s="25"/>
      <c r="AG358" s="25"/>
      <c r="AH358" s="25"/>
      <c r="AI358" s="20"/>
      <c r="AJ358" s="20"/>
      <c r="AK358" s="20"/>
      <c r="AL358" s="20" t="s">
        <v>1501</v>
      </c>
      <c r="AM358" s="9" t="s">
        <v>340</v>
      </c>
      <c r="AN358" s="9">
        <v>0</v>
      </c>
      <c r="AO358" s="9" t="s">
        <v>340</v>
      </c>
      <c r="AP358" s="9">
        <v>0</v>
      </c>
      <c r="AQ358" s="9">
        <v>0</v>
      </c>
      <c r="AR358" s="9" t="s">
        <v>340</v>
      </c>
      <c r="AS358" s="9" t="s">
        <v>340</v>
      </c>
      <c r="AT358" s="9">
        <v>0</v>
      </c>
      <c r="AU358" s="9" t="s">
        <v>340</v>
      </c>
      <c r="AV358" s="9">
        <v>0</v>
      </c>
      <c r="AW358" s="9" t="s">
        <v>340</v>
      </c>
      <c r="AX358" s="9" t="s">
        <v>340</v>
      </c>
      <c r="AY358" s="70">
        <v>89.36567164179104</v>
      </c>
      <c r="AZ358" s="70">
        <v>5.7835820895522385</v>
      </c>
      <c r="BA358" s="70">
        <v>0</v>
      </c>
      <c r="BB358" s="70">
        <v>0.3731343283582089</v>
      </c>
      <c r="BC358" s="70">
        <v>0</v>
      </c>
      <c r="BD358" s="70">
        <v>2.798507462686567</v>
      </c>
      <c r="BE358" s="70">
        <v>1.6791044776119404</v>
      </c>
      <c r="BF358" s="71" t="s">
        <v>340</v>
      </c>
      <c r="BG358" s="71"/>
      <c r="BH358" s="71"/>
      <c r="BI358" s="71"/>
      <c r="BJ358" s="71" t="s">
        <v>340</v>
      </c>
      <c r="BK358" s="71" t="s">
        <v>340</v>
      </c>
      <c r="BL358" s="9"/>
      <c r="BM358" s="9"/>
      <c r="BN358" s="3" t="s">
        <v>1322</v>
      </c>
      <c r="BO358" s="20" t="s">
        <v>1502</v>
      </c>
      <c r="BP358" s="9"/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1</v>
      </c>
      <c r="BY358" s="9">
        <v>4</v>
      </c>
      <c r="BZ358" s="9">
        <v>6</v>
      </c>
      <c r="CA358" s="9">
        <v>4</v>
      </c>
      <c r="CB358" s="9">
        <v>10</v>
      </c>
      <c r="CC358" s="9">
        <v>0</v>
      </c>
      <c r="CD358" s="9">
        <v>0</v>
      </c>
      <c r="CE358" s="9">
        <v>1</v>
      </c>
      <c r="CF358" s="9">
        <v>0</v>
      </c>
      <c r="CG358" s="9" t="s">
        <v>340</v>
      </c>
      <c r="CH358" s="9">
        <v>0</v>
      </c>
      <c r="CI358" s="9">
        <v>0</v>
      </c>
      <c r="CJ358" s="72">
        <v>4000</v>
      </c>
      <c r="CK358" s="72">
        <v>100</v>
      </c>
      <c r="CL358" s="24">
        <v>0</v>
      </c>
      <c r="CM358" s="21" t="s">
        <v>1579</v>
      </c>
      <c r="CN358" s="9"/>
      <c r="CO358" s="9" t="s">
        <v>340</v>
      </c>
      <c r="CP358" s="73"/>
      <c r="CQ358" s="74" t="s">
        <v>340</v>
      </c>
      <c r="CR358" s="25"/>
      <c r="CS358" s="25"/>
      <c r="CT358" s="71"/>
      <c r="CU358" s="9" t="s">
        <v>348</v>
      </c>
      <c r="CV358" s="9">
        <v>1</v>
      </c>
      <c r="CW358" s="9">
        <v>4</v>
      </c>
      <c r="CX358" s="75"/>
      <c r="CY358" s="26" t="s">
        <v>1366</v>
      </c>
      <c r="CZ358" s="71"/>
      <c r="DA358" s="71"/>
      <c r="DB358" s="76"/>
      <c r="DC358" s="9"/>
      <c r="DD358" s="9" t="s">
        <v>340</v>
      </c>
      <c r="DE358" s="6"/>
      <c r="DF358" s="5"/>
      <c r="DG358" s="5"/>
      <c r="DH358" s="5"/>
      <c r="DI358" s="5" t="s">
        <v>340</v>
      </c>
      <c r="DJ358" s="5"/>
      <c r="DK358" s="5"/>
      <c r="DL358" s="5"/>
      <c r="DM358" s="5"/>
      <c r="DN358" s="5"/>
      <c r="DO358" s="5">
        <v>169.1</v>
      </c>
      <c r="DP358" s="5">
        <v>982.2</v>
      </c>
      <c r="DQ358" s="5">
        <v>456.9</v>
      </c>
      <c r="DR358" s="5"/>
      <c r="DS358" s="5"/>
      <c r="DT358" s="5">
        <v>1608.2</v>
      </c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>
        <v>1608.2</v>
      </c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77">
        <v>168.2</v>
      </c>
      <c r="FE358" s="26"/>
      <c r="FF358" s="26"/>
      <c r="FG358" s="26"/>
      <c r="FH358" s="26"/>
      <c r="FI358" s="26"/>
      <c r="FJ358" s="26"/>
      <c r="FK358" s="26"/>
      <c r="FL358" s="26"/>
      <c r="FM358" s="26"/>
      <c r="FN358" s="26"/>
      <c r="FO358" s="26"/>
      <c r="FP358" s="26"/>
      <c r="FQ358" s="26"/>
      <c r="FR358" s="26"/>
      <c r="FS358" s="26"/>
      <c r="FT358" s="26"/>
      <c r="FU358" s="26"/>
      <c r="FV358" s="26"/>
      <c r="FW358" s="26"/>
      <c r="FX358" s="26"/>
      <c r="FY358" s="26"/>
      <c r="FZ358" s="26"/>
      <c r="GA358" s="26"/>
      <c r="GB358" s="26"/>
      <c r="GC358" s="26"/>
      <c r="GD358" s="26"/>
      <c r="GE358" s="26"/>
      <c r="GF358" s="26"/>
      <c r="GG358" s="26"/>
      <c r="GH358" s="26"/>
      <c r="GI358" s="26"/>
      <c r="GJ358" s="26"/>
      <c r="GK358" s="26"/>
      <c r="GL358" s="26"/>
      <c r="GM358" s="26"/>
      <c r="GN358" s="26"/>
      <c r="GO358" s="26"/>
      <c r="GP358" s="26"/>
      <c r="GQ358" s="26"/>
      <c r="GR358" s="26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</row>
    <row r="359" spans="1:252" ht="12.75">
      <c r="A359" s="23" t="s">
        <v>516</v>
      </c>
      <c r="B359" s="9" t="s">
        <v>338</v>
      </c>
      <c r="C359" s="9" t="s">
        <v>1964</v>
      </c>
      <c r="D359" s="9" t="s">
        <v>1965</v>
      </c>
      <c r="E359" s="63" t="s">
        <v>1039</v>
      </c>
      <c r="F359" s="63" t="s">
        <v>1039</v>
      </c>
      <c r="G359" s="64">
        <v>692600</v>
      </c>
      <c r="H359" s="64">
        <v>1330135</v>
      </c>
      <c r="I359" s="65" t="s">
        <v>497</v>
      </c>
      <c r="J359" s="65"/>
      <c r="K359" s="65"/>
      <c r="L359" s="60"/>
      <c r="M359" s="9" t="s">
        <v>344</v>
      </c>
      <c r="N359" s="66"/>
      <c r="O359" s="40">
        <v>1</v>
      </c>
      <c r="P359" s="40">
        <v>3019</v>
      </c>
      <c r="Q359" s="67"/>
      <c r="R359" s="67"/>
      <c r="S359" s="67"/>
      <c r="T359" s="9" t="s">
        <v>340</v>
      </c>
      <c r="U359" s="9"/>
      <c r="V359" s="68"/>
      <c r="W359" s="65" t="s">
        <v>340</v>
      </c>
      <c r="X359" s="65"/>
      <c r="Y359" s="65" t="s">
        <v>340</v>
      </c>
      <c r="Z359" s="68"/>
      <c r="AA359" s="69">
        <v>1</v>
      </c>
      <c r="AB359" s="69">
        <v>84.15913200723327</v>
      </c>
      <c r="AC359" s="9">
        <v>1</v>
      </c>
      <c r="AD359" s="69">
        <v>6.47377938517179</v>
      </c>
      <c r="AE359" s="79"/>
      <c r="AF359" s="79"/>
      <c r="AG359" s="79"/>
      <c r="AH359" s="79"/>
      <c r="AI359" s="20"/>
      <c r="AJ359" s="20"/>
      <c r="AK359" s="20"/>
      <c r="AL359" s="20" t="s">
        <v>1501</v>
      </c>
      <c r="AM359" s="9" t="s">
        <v>340</v>
      </c>
      <c r="AN359" s="9">
        <v>0</v>
      </c>
      <c r="AO359" s="9" t="s">
        <v>340</v>
      </c>
      <c r="AP359" s="9">
        <v>0</v>
      </c>
      <c r="AQ359" s="9">
        <v>0</v>
      </c>
      <c r="AR359" s="80" t="s">
        <v>340</v>
      </c>
      <c r="AS359" s="80" t="s">
        <v>340</v>
      </c>
      <c r="AT359" s="80">
        <v>0</v>
      </c>
      <c r="AU359" s="80" t="s">
        <v>340</v>
      </c>
      <c r="AV359" s="80" t="s">
        <v>340</v>
      </c>
      <c r="AW359" s="80" t="s">
        <v>340</v>
      </c>
      <c r="AX359" s="80">
        <v>0</v>
      </c>
      <c r="AY359" s="70">
        <v>84.15913200723327</v>
      </c>
      <c r="AZ359" s="70">
        <v>9.367088607594937</v>
      </c>
      <c r="BA359" s="70">
        <v>0</v>
      </c>
      <c r="BB359" s="70">
        <v>0.47016274864376134</v>
      </c>
      <c r="BC359" s="70">
        <v>2.640144665461121</v>
      </c>
      <c r="BD359" s="70">
        <v>3.363471971066908</v>
      </c>
      <c r="BE359" s="70">
        <v>0</v>
      </c>
      <c r="BF359" s="71" t="s">
        <v>340</v>
      </c>
      <c r="BG359" s="71"/>
      <c r="BH359" s="71"/>
      <c r="BI359" s="71" t="s">
        <v>340</v>
      </c>
      <c r="BJ359" s="71" t="s">
        <v>340</v>
      </c>
      <c r="BK359" s="71" t="s">
        <v>340</v>
      </c>
      <c r="BL359" s="9">
        <v>2</v>
      </c>
      <c r="BM359" s="9"/>
      <c r="BN359" s="3" t="s">
        <v>1346</v>
      </c>
      <c r="BO359" s="20" t="s">
        <v>1502</v>
      </c>
      <c r="BP359" s="9"/>
      <c r="BQ359" s="9">
        <v>2</v>
      </c>
      <c r="BR359" s="9">
        <v>2</v>
      </c>
      <c r="BS359" s="9">
        <v>0</v>
      </c>
      <c r="BT359" s="9">
        <v>0</v>
      </c>
      <c r="BU359" s="9">
        <v>0</v>
      </c>
      <c r="BV359" s="9">
        <v>0</v>
      </c>
      <c r="BW359" s="9">
        <v>1</v>
      </c>
      <c r="BX359" s="9">
        <v>2</v>
      </c>
      <c r="BY359" s="9">
        <v>5</v>
      </c>
      <c r="BZ359" s="9">
        <v>2</v>
      </c>
      <c r="CA359" s="9">
        <v>3</v>
      </c>
      <c r="CB359" s="9">
        <v>11</v>
      </c>
      <c r="CC359" s="9">
        <v>0</v>
      </c>
      <c r="CD359" s="9">
        <v>0</v>
      </c>
      <c r="CE359" s="9">
        <v>1</v>
      </c>
      <c r="CF359" s="9">
        <v>0</v>
      </c>
      <c r="CG359" s="9" t="s">
        <v>340</v>
      </c>
      <c r="CH359" s="9">
        <v>0</v>
      </c>
      <c r="CI359" s="9">
        <v>0</v>
      </c>
      <c r="CJ359" s="72">
        <v>5000</v>
      </c>
      <c r="CK359" s="72">
        <v>150</v>
      </c>
      <c r="CL359" s="79">
        <v>0</v>
      </c>
      <c r="CM359" s="22" t="s">
        <v>1579</v>
      </c>
      <c r="CN359" s="9"/>
      <c r="CO359" s="9" t="s">
        <v>340</v>
      </c>
      <c r="CP359" s="81" t="s">
        <v>340</v>
      </c>
      <c r="CQ359" s="74" t="s">
        <v>340</v>
      </c>
      <c r="CR359" s="25"/>
      <c r="CS359" s="25"/>
      <c r="CT359" s="71"/>
      <c r="CU359" s="9" t="s">
        <v>348</v>
      </c>
      <c r="CV359" s="9">
        <v>1</v>
      </c>
      <c r="CW359" s="9">
        <v>4</v>
      </c>
      <c r="CX359" s="72"/>
      <c r="CY359" s="26" t="s">
        <v>1384</v>
      </c>
      <c r="CZ359" s="71"/>
      <c r="DA359" s="71"/>
      <c r="DB359" s="76"/>
      <c r="DC359" s="9"/>
      <c r="DD359" s="9" t="s">
        <v>340</v>
      </c>
      <c r="DE359" s="6"/>
      <c r="DF359" s="5"/>
      <c r="DG359" s="5"/>
      <c r="DH359" s="5"/>
      <c r="DI359" s="5" t="s">
        <v>340</v>
      </c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77"/>
      <c r="FE359" s="26"/>
      <c r="FF359" s="26"/>
      <c r="FG359" s="26"/>
      <c r="FH359" s="26"/>
      <c r="FI359" s="26"/>
      <c r="FJ359" s="26"/>
      <c r="FK359" s="26"/>
      <c r="FL359" s="26"/>
      <c r="FM359" s="26"/>
      <c r="FN359" s="26"/>
      <c r="FO359" s="26"/>
      <c r="FP359" s="26"/>
      <c r="FQ359" s="26"/>
      <c r="FR359" s="26"/>
      <c r="FS359" s="26"/>
      <c r="FT359" s="26"/>
      <c r="FU359" s="26"/>
      <c r="FV359" s="26"/>
      <c r="FW359" s="26"/>
      <c r="FX359" s="26"/>
      <c r="FY359" s="26"/>
      <c r="FZ359" s="26"/>
      <c r="GA359" s="26"/>
      <c r="GB359" s="26"/>
      <c r="GC359" s="26"/>
      <c r="GD359" s="26"/>
      <c r="GE359" s="26"/>
      <c r="GF359" s="26"/>
      <c r="GG359" s="26"/>
      <c r="GH359" s="26"/>
      <c r="GI359" s="26"/>
      <c r="GJ359" s="26"/>
      <c r="GK359" s="26"/>
      <c r="GL359" s="26"/>
      <c r="GM359" s="26"/>
      <c r="GN359" s="26"/>
      <c r="GO359" s="26"/>
      <c r="GP359" s="26"/>
      <c r="GQ359" s="26"/>
      <c r="GR359" s="26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</row>
    <row r="360" spans="1:252" ht="12.75">
      <c r="A360" s="23" t="s">
        <v>515</v>
      </c>
      <c r="B360" s="9" t="s">
        <v>338</v>
      </c>
      <c r="C360" s="9" t="s">
        <v>1915</v>
      </c>
      <c r="D360" s="9" t="s">
        <v>1916</v>
      </c>
      <c r="E360" s="63" t="s">
        <v>1018</v>
      </c>
      <c r="F360" s="63" t="s">
        <v>1046</v>
      </c>
      <c r="G360" s="64">
        <v>645431</v>
      </c>
      <c r="H360" s="64">
        <v>1253406</v>
      </c>
      <c r="I360" s="65" t="s">
        <v>497</v>
      </c>
      <c r="J360" s="65"/>
      <c r="K360" s="65"/>
      <c r="L360" s="60"/>
      <c r="M360" s="9" t="s">
        <v>344</v>
      </c>
      <c r="N360" s="66"/>
      <c r="O360" s="40">
        <v>22</v>
      </c>
      <c r="P360" s="40">
        <v>2844</v>
      </c>
      <c r="Q360" s="67"/>
      <c r="R360" s="67"/>
      <c r="S360" s="67"/>
      <c r="T360" s="9" t="s">
        <v>340</v>
      </c>
      <c r="U360" s="9"/>
      <c r="V360" s="68"/>
      <c r="W360" s="65" t="s">
        <v>340</v>
      </c>
      <c r="X360" s="65" t="s">
        <v>340</v>
      </c>
      <c r="Y360" s="65" t="s">
        <v>340</v>
      </c>
      <c r="Z360" s="68"/>
      <c r="AA360" s="69">
        <v>1</v>
      </c>
      <c r="AB360" s="69">
        <v>62.939466032249534</v>
      </c>
      <c r="AC360" s="9">
        <v>2</v>
      </c>
      <c r="AD360" s="69">
        <v>6.687813904308751</v>
      </c>
      <c r="AE360" s="25">
        <v>1</v>
      </c>
      <c r="AF360" s="25"/>
      <c r="AG360" s="25"/>
      <c r="AH360" s="25"/>
      <c r="AI360" s="20"/>
      <c r="AJ360" s="20" t="s">
        <v>1501</v>
      </c>
      <c r="AK360" s="20"/>
      <c r="AL360" s="20"/>
      <c r="AM360" s="9" t="s">
        <v>340</v>
      </c>
      <c r="AN360" s="9">
        <v>0</v>
      </c>
      <c r="AO360" s="9" t="s">
        <v>340</v>
      </c>
      <c r="AP360" s="9">
        <v>0</v>
      </c>
      <c r="AQ360" s="9">
        <v>0</v>
      </c>
      <c r="AR360" s="80" t="s">
        <v>340</v>
      </c>
      <c r="AS360" s="80" t="s">
        <v>340</v>
      </c>
      <c r="AT360" s="80">
        <v>0</v>
      </c>
      <c r="AU360" s="80" t="s">
        <v>340</v>
      </c>
      <c r="AV360" s="80" t="s">
        <v>340</v>
      </c>
      <c r="AW360" s="80" t="s">
        <v>340</v>
      </c>
      <c r="AX360" s="80" t="s">
        <v>340</v>
      </c>
      <c r="AY360" s="70">
        <v>62.939466032249534</v>
      </c>
      <c r="AZ360" s="70">
        <v>30.37272006344171</v>
      </c>
      <c r="BA360" s="70">
        <v>0</v>
      </c>
      <c r="BB360" s="70">
        <v>2.2204599524187154</v>
      </c>
      <c r="BC360" s="70">
        <v>2.7227068464181867</v>
      </c>
      <c r="BD360" s="70">
        <v>1.6124768702088292</v>
      </c>
      <c r="BE360" s="70">
        <v>0.13217023526301877</v>
      </c>
      <c r="BF360" s="71" t="s">
        <v>340</v>
      </c>
      <c r="BG360" s="71"/>
      <c r="BH360" s="71"/>
      <c r="BI360" s="71"/>
      <c r="BJ360" s="71" t="s">
        <v>340</v>
      </c>
      <c r="BK360" s="71" t="s">
        <v>340</v>
      </c>
      <c r="BL360" s="9">
        <v>3</v>
      </c>
      <c r="BM360" s="9"/>
      <c r="BN360" s="3" t="s">
        <v>1347</v>
      </c>
      <c r="BO360" s="20" t="s">
        <v>1501</v>
      </c>
      <c r="BP360" s="9"/>
      <c r="BQ360" s="9">
        <v>3</v>
      </c>
      <c r="BR360" s="9">
        <v>3</v>
      </c>
      <c r="BS360" s="9">
        <v>0</v>
      </c>
      <c r="BT360" s="9">
        <v>0</v>
      </c>
      <c r="BU360" s="9">
        <v>0</v>
      </c>
      <c r="BV360" s="9">
        <v>0</v>
      </c>
      <c r="BW360" s="9">
        <v>1</v>
      </c>
      <c r="BX360" s="9">
        <v>4</v>
      </c>
      <c r="BY360" s="9">
        <v>9</v>
      </c>
      <c r="BZ360" s="9">
        <v>7</v>
      </c>
      <c r="CA360" s="9">
        <v>2</v>
      </c>
      <c r="CB360" s="9">
        <v>0</v>
      </c>
      <c r="CC360" s="9">
        <v>0</v>
      </c>
      <c r="CD360" s="9">
        <v>0</v>
      </c>
      <c r="CE360" s="9">
        <v>1</v>
      </c>
      <c r="CF360" s="9">
        <v>0</v>
      </c>
      <c r="CG360" s="9" t="s">
        <v>340</v>
      </c>
      <c r="CH360" s="9">
        <v>0</v>
      </c>
      <c r="CI360" s="9">
        <v>0</v>
      </c>
      <c r="CJ360" s="72">
        <v>3000</v>
      </c>
      <c r="CK360" s="72">
        <v>100</v>
      </c>
      <c r="CL360" s="79">
        <v>0</v>
      </c>
      <c r="CM360" s="22" t="s">
        <v>1774</v>
      </c>
      <c r="CN360" s="9"/>
      <c r="CO360" s="9" t="s">
        <v>340</v>
      </c>
      <c r="CP360" s="73"/>
      <c r="CQ360" s="74" t="s">
        <v>340</v>
      </c>
      <c r="CR360" s="25"/>
      <c r="CS360" s="25"/>
      <c r="CT360" s="71"/>
      <c r="CU360" s="9" t="s">
        <v>348</v>
      </c>
      <c r="CV360" s="9">
        <v>1</v>
      </c>
      <c r="CW360" s="9">
        <v>4</v>
      </c>
      <c r="CX360" s="75"/>
      <c r="CY360" s="26" t="s">
        <v>1384</v>
      </c>
      <c r="CZ360" s="71"/>
      <c r="DA360" s="71"/>
      <c r="DB360" s="76"/>
      <c r="DC360" s="9"/>
      <c r="DD360" s="9"/>
      <c r="DE360" s="6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>
        <v>300.4</v>
      </c>
      <c r="DQ360" s="5">
        <v>658</v>
      </c>
      <c r="DR360" s="5">
        <v>652</v>
      </c>
      <c r="DS360" s="5"/>
      <c r="DT360" s="5">
        <v>1610.4</v>
      </c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>
        <v>1610.4</v>
      </c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77">
        <v>161.4</v>
      </c>
      <c r="FE360" s="26"/>
      <c r="FF360" s="26"/>
      <c r="FG360" s="26"/>
      <c r="FH360" s="26"/>
      <c r="FI360" s="26"/>
      <c r="FJ360" s="26"/>
      <c r="FK360" s="26"/>
      <c r="FL360" s="26"/>
      <c r="FM360" s="26"/>
      <c r="FN360" s="26"/>
      <c r="FO360" s="26"/>
      <c r="FP360" s="26"/>
      <c r="FQ360" s="26"/>
      <c r="FR360" s="26"/>
      <c r="FS360" s="26"/>
      <c r="FT360" s="26"/>
      <c r="FU360" s="26"/>
      <c r="FV360" s="26"/>
      <c r="FW360" s="26"/>
      <c r="FX360" s="26"/>
      <c r="FY360" s="26"/>
      <c r="FZ360" s="26"/>
      <c r="GA360" s="26"/>
      <c r="GB360" s="26"/>
      <c r="GC360" s="26"/>
      <c r="GD360" s="26"/>
      <c r="GE360" s="26"/>
      <c r="GF360" s="26"/>
      <c r="GG360" s="26"/>
      <c r="GH360" s="26"/>
      <c r="GI360" s="26"/>
      <c r="GJ360" s="26"/>
      <c r="GK360" s="26"/>
      <c r="GL360" s="26"/>
      <c r="GM360" s="26"/>
      <c r="GN360" s="26"/>
      <c r="GO360" s="26"/>
      <c r="GP360" s="26"/>
      <c r="GQ360" s="26"/>
      <c r="GR360" s="26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</row>
    <row r="361" spans="1:252" ht="12.75">
      <c r="A361" s="23" t="s">
        <v>508</v>
      </c>
      <c r="B361" s="9" t="s">
        <v>338</v>
      </c>
      <c r="C361" s="9" t="s">
        <v>185</v>
      </c>
      <c r="D361" s="9" t="s">
        <v>186</v>
      </c>
      <c r="E361" s="63" t="s">
        <v>1018</v>
      </c>
      <c r="F361" s="63" t="s">
        <v>1018</v>
      </c>
      <c r="G361" s="64">
        <v>641126</v>
      </c>
      <c r="H361" s="64">
        <v>1140432</v>
      </c>
      <c r="I361" s="65" t="s">
        <v>497</v>
      </c>
      <c r="J361" s="65"/>
      <c r="K361" s="65"/>
      <c r="L361" s="6"/>
      <c r="M361" s="9" t="s">
        <v>344</v>
      </c>
      <c r="N361" s="66"/>
      <c r="O361" s="40"/>
      <c r="P361" s="40">
        <f>199+144</f>
        <v>343</v>
      </c>
      <c r="Q361" s="67"/>
      <c r="R361" s="67"/>
      <c r="S361" s="67"/>
      <c r="T361" s="9" t="s">
        <v>340</v>
      </c>
      <c r="U361" s="9" t="s">
        <v>340</v>
      </c>
      <c r="V361" s="68"/>
      <c r="W361" s="65"/>
      <c r="X361" s="65"/>
      <c r="Y361" s="65"/>
      <c r="Z361" s="68" t="s">
        <v>340</v>
      </c>
      <c r="AA361" s="69">
        <v>5</v>
      </c>
      <c r="AB361" s="69">
        <v>40.97222222222222</v>
      </c>
      <c r="AC361" s="9">
        <v>1</v>
      </c>
      <c r="AD361" s="69">
        <v>62.5</v>
      </c>
      <c r="AE361" s="24"/>
      <c r="AF361" s="83"/>
      <c r="AG361" s="74"/>
      <c r="AH361" s="74"/>
      <c r="AI361" s="20"/>
      <c r="AJ361" s="20"/>
      <c r="AK361" s="20"/>
      <c r="AL361" s="20"/>
      <c r="AM361" s="9" t="s">
        <v>340</v>
      </c>
      <c r="AN361" s="9" t="s">
        <v>340</v>
      </c>
      <c r="AO361" s="9" t="s">
        <v>340</v>
      </c>
      <c r="AP361" s="9" t="s">
        <v>340</v>
      </c>
      <c r="AQ361" s="9">
        <v>0</v>
      </c>
      <c r="AR361" s="80" t="s">
        <v>340</v>
      </c>
      <c r="AS361" s="80" t="s">
        <v>340</v>
      </c>
      <c r="AT361" s="80">
        <v>0</v>
      </c>
      <c r="AU361" s="80" t="s">
        <v>340</v>
      </c>
      <c r="AV361" s="80" t="s">
        <v>340</v>
      </c>
      <c r="AW361" s="80" t="s">
        <v>340</v>
      </c>
      <c r="AX361" s="80" t="s">
        <v>340</v>
      </c>
      <c r="AY361" s="70">
        <v>18.055555555555554</v>
      </c>
      <c r="AZ361" s="70">
        <v>19.444444444444446</v>
      </c>
      <c r="BA361" s="70">
        <v>0</v>
      </c>
      <c r="BB361" s="70">
        <v>17.36111111111111</v>
      </c>
      <c r="BC361" s="70">
        <v>40.97222222222222</v>
      </c>
      <c r="BD361" s="70">
        <v>1.3888888888888888</v>
      </c>
      <c r="BE361" s="70">
        <v>2.7777777777777777</v>
      </c>
      <c r="BF361" s="71" t="s">
        <v>340</v>
      </c>
      <c r="BG361" s="71" t="s">
        <v>340</v>
      </c>
      <c r="BH361" s="71" t="s">
        <v>340</v>
      </c>
      <c r="BI361" s="71"/>
      <c r="BJ361" s="71"/>
      <c r="BK361" s="71" t="s">
        <v>340</v>
      </c>
      <c r="BL361" s="84">
        <v>3</v>
      </c>
      <c r="BM361" s="9"/>
      <c r="BN361" s="3" t="s">
        <v>1328</v>
      </c>
      <c r="BO361" s="20" t="s">
        <v>1502</v>
      </c>
      <c r="BP361" s="9"/>
      <c r="BQ361" s="9">
        <v>5</v>
      </c>
      <c r="BR361" s="9">
        <v>3</v>
      </c>
      <c r="BS361" s="9">
        <v>2</v>
      </c>
      <c r="BT361" s="9">
        <v>1</v>
      </c>
      <c r="BU361" s="9">
        <v>0</v>
      </c>
      <c r="BV361" s="9">
        <v>0</v>
      </c>
      <c r="BW361" s="9">
        <v>1</v>
      </c>
      <c r="BX361" s="9">
        <v>5</v>
      </c>
      <c r="BY361" s="9">
        <v>7</v>
      </c>
      <c r="BZ361" s="9">
        <v>3</v>
      </c>
      <c r="CA361" s="9">
        <v>3</v>
      </c>
      <c r="CB361" s="9">
        <v>2</v>
      </c>
      <c r="CC361" s="9">
        <v>0</v>
      </c>
      <c r="CD361" s="9">
        <v>0</v>
      </c>
      <c r="CE361" s="9">
        <v>1</v>
      </c>
      <c r="CF361" s="9">
        <v>0</v>
      </c>
      <c r="CG361" s="9" t="s">
        <v>340</v>
      </c>
      <c r="CH361" s="9">
        <v>0</v>
      </c>
      <c r="CI361" s="9">
        <v>0</v>
      </c>
      <c r="CJ361" s="72">
        <v>3000</v>
      </c>
      <c r="CK361" s="72">
        <v>75</v>
      </c>
      <c r="CL361" s="24" t="s">
        <v>767</v>
      </c>
      <c r="CM361" s="21" t="s">
        <v>1774</v>
      </c>
      <c r="CN361" s="9"/>
      <c r="CO361" s="9"/>
      <c r="CP361" s="73"/>
      <c r="CQ361" s="74" t="s">
        <v>340</v>
      </c>
      <c r="CR361" s="25"/>
      <c r="CS361" s="25"/>
      <c r="CT361" s="71"/>
      <c r="CU361" s="9" t="s">
        <v>348</v>
      </c>
      <c r="CV361" s="9">
        <v>1</v>
      </c>
      <c r="CW361" s="9">
        <v>4</v>
      </c>
      <c r="CX361" s="75" t="s">
        <v>767</v>
      </c>
      <c r="CY361" s="26" t="s">
        <v>1375</v>
      </c>
      <c r="CZ361" s="71"/>
      <c r="DA361" s="71"/>
      <c r="DB361" s="76"/>
      <c r="DC361" s="9"/>
      <c r="DD361" s="9" t="s">
        <v>340</v>
      </c>
      <c r="DE361" s="6"/>
      <c r="DF361" s="5"/>
      <c r="DG361" s="5"/>
      <c r="DH361" s="5"/>
      <c r="DI361" s="5" t="s">
        <v>340</v>
      </c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77"/>
      <c r="FE361" s="26"/>
      <c r="FF361" s="26"/>
      <c r="FG361" s="26"/>
      <c r="FH361" s="26"/>
      <c r="FI361" s="26"/>
      <c r="FJ361" s="26"/>
      <c r="FK361" s="26"/>
      <c r="FL361" s="26"/>
      <c r="FM361" s="26"/>
      <c r="FN361" s="26"/>
      <c r="FO361" s="26"/>
      <c r="FP361" s="26"/>
      <c r="FQ361" s="26"/>
      <c r="FR361" s="26"/>
      <c r="FS361" s="26"/>
      <c r="FT361" s="26"/>
      <c r="FU361" s="26"/>
      <c r="FV361" s="26"/>
      <c r="FW361" s="26"/>
      <c r="FX361" s="26"/>
      <c r="FY361" s="26"/>
      <c r="FZ361" s="26"/>
      <c r="GA361" s="26"/>
      <c r="GB361" s="26"/>
      <c r="GC361" s="26"/>
      <c r="GD361" s="26"/>
      <c r="GE361" s="26"/>
      <c r="GF361" s="26"/>
      <c r="GG361" s="26"/>
      <c r="GH361" s="26"/>
      <c r="GI361" s="26"/>
      <c r="GJ361" s="26"/>
      <c r="GK361" s="26"/>
      <c r="GL361" s="26"/>
      <c r="GM361" s="26"/>
      <c r="GN361" s="26"/>
      <c r="GO361" s="26"/>
      <c r="GP361" s="26"/>
      <c r="GQ361" s="26"/>
      <c r="GR361" s="26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</row>
    <row r="362" spans="1:252" ht="12.75">
      <c r="A362" s="23" t="s">
        <v>504</v>
      </c>
      <c r="B362" s="9" t="s">
        <v>338</v>
      </c>
      <c r="C362" s="9" t="s">
        <v>253</v>
      </c>
      <c r="D362" s="9" t="s">
        <v>254</v>
      </c>
      <c r="E362" s="63" t="s">
        <v>1018</v>
      </c>
      <c r="F362" s="63" t="s">
        <v>1018</v>
      </c>
      <c r="G362" s="64">
        <v>630754</v>
      </c>
      <c r="H362" s="64">
        <v>1171451</v>
      </c>
      <c r="I362" s="65" t="s">
        <v>497</v>
      </c>
      <c r="J362" s="65"/>
      <c r="K362" s="65"/>
      <c r="L362" s="6"/>
      <c r="M362" s="9" t="s">
        <v>344</v>
      </c>
      <c r="N362" s="66"/>
      <c r="O362" s="40"/>
      <c r="P362" s="40"/>
      <c r="Q362" s="67"/>
      <c r="R362" s="67"/>
      <c r="S362" s="67"/>
      <c r="T362" s="65" t="s">
        <v>340</v>
      </c>
      <c r="U362" s="65"/>
      <c r="V362" s="68"/>
      <c r="W362" s="65"/>
      <c r="X362" s="65"/>
      <c r="Y362" s="65"/>
      <c r="Z362" s="68" t="s">
        <v>340</v>
      </c>
      <c r="AA362" s="69"/>
      <c r="AB362" s="69"/>
      <c r="AC362" s="9">
        <v>0</v>
      </c>
      <c r="AD362" s="69"/>
      <c r="AE362" s="79"/>
      <c r="AF362" s="79"/>
      <c r="AG362" s="79"/>
      <c r="AH362" s="79"/>
      <c r="AI362" s="20"/>
      <c r="AJ362" s="20"/>
      <c r="AK362" s="20"/>
      <c r="AL362" s="20"/>
      <c r="AM362" s="9" t="s">
        <v>340</v>
      </c>
      <c r="AN362" s="9">
        <v>0</v>
      </c>
      <c r="AO362" s="9" t="s">
        <v>340</v>
      </c>
      <c r="AP362" s="9">
        <v>0</v>
      </c>
      <c r="AQ362" s="9">
        <v>0</v>
      </c>
      <c r="AR362" s="80">
        <v>0</v>
      </c>
      <c r="AS362" s="80">
        <v>0</v>
      </c>
      <c r="AT362" s="80">
        <v>0</v>
      </c>
      <c r="AU362" s="80">
        <v>0</v>
      </c>
      <c r="AV362" s="80">
        <v>0</v>
      </c>
      <c r="AW362" s="80">
        <v>0</v>
      </c>
      <c r="AX362" s="80">
        <v>0</v>
      </c>
      <c r="AY362" s="70">
        <v>0</v>
      </c>
      <c r="AZ362" s="70">
        <v>0</v>
      </c>
      <c r="BA362" s="70">
        <v>0</v>
      </c>
      <c r="BB362" s="70">
        <v>0</v>
      </c>
      <c r="BC362" s="70">
        <v>0</v>
      </c>
      <c r="BD362" s="70">
        <v>0</v>
      </c>
      <c r="BE362" s="70">
        <v>0</v>
      </c>
      <c r="BF362" s="71"/>
      <c r="BG362" s="71"/>
      <c r="BH362" s="71"/>
      <c r="BI362" s="71"/>
      <c r="BJ362" s="71"/>
      <c r="BK362" s="71"/>
      <c r="BL362" s="9">
        <v>3</v>
      </c>
      <c r="BM362" s="9"/>
      <c r="BN362" s="3" t="s">
        <v>1324</v>
      </c>
      <c r="BO362" s="20" t="s">
        <v>1501</v>
      </c>
      <c r="BP362" s="9"/>
      <c r="BQ362" s="9">
        <v>4</v>
      </c>
      <c r="BR362" s="9">
        <v>3</v>
      </c>
      <c r="BS362" s="9">
        <v>1</v>
      </c>
      <c r="BT362" s="9">
        <v>1</v>
      </c>
      <c r="BU362" s="9">
        <v>0</v>
      </c>
      <c r="BV362" s="9">
        <v>0</v>
      </c>
      <c r="BW362" s="9">
        <v>1</v>
      </c>
      <c r="BX362" s="9">
        <v>9</v>
      </c>
      <c r="BY362" s="9">
        <v>4</v>
      </c>
      <c r="BZ362" s="9">
        <v>3</v>
      </c>
      <c r="CA362" s="9">
        <v>3</v>
      </c>
      <c r="CB362" s="9">
        <v>2</v>
      </c>
      <c r="CC362" s="9">
        <v>0</v>
      </c>
      <c r="CD362" s="9">
        <v>0</v>
      </c>
      <c r="CE362" s="9">
        <v>1</v>
      </c>
      <c r="CF362" s="9">
        <v>0</v>
      </c>
      <c r="CG362" s="9" t="s">
        <v>340</v>
      </c>
      <c r="CH362" s="9">
        <v>0</v>
      </c>
      <c r="CI362" s="9">
        <v>0</v>
      </c>
      <c r="CJ362" s="72">
        <v>3000</v>
      </c>
      <c r="CK362" s="72">
        <v>100</v>
      </c>
      <c r="CL362" s="79" t="s">
        <v>767</v>
      </c>
      <c r="CM362" s="22" t="s">
        <v>1774</v>
      </c>
      <c r="CN362" s="9"/>
      <c r="CO362" s="9"/>
      <c r="CP362" s="73"/>
      <c r="CQ362" s="74" t="s">
        <v>340</v>
      </c>
      <c r="CR362" s="25"/>
      <c r="CS362" s="25"/>
      <c r="CT362" s="71"/>
      <c r="CU362" s="9" t="s">
        <v>348</v>
      </c>
      <c r="CV362" s="9">
        <v>1</v>
      </c>
      <c r="CW362" s="9">
        <v>4</v>
      </c>
      <c r="CX362" s="72" t="s">
        <v>767</v>
      </c>
      <c r="CY362" s="26"/>
      <c r="CZ362" s="71"/>
      <c r="DA362" s="71"/>
      <c r="DB362" s="76"/>
      <c r="DC362" s="9"/>
      <c r="DD362" s="9" t="s">
        <v>340</v>
      </c>
      <c r="DE362" s="6"/>
      <c r="DF362" s="5"/>
      <c r="DG362" s="5"/>
      <c r="DH362" s="5"/>
      <c r="DI362" s="5" t="s">
        <v>340</v>
      </c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77"/>
      <c r="FE362" s="26"/>
      <c r="FF362" s="26"/>
      <c r="FG362" s="26"/>
      <c r="FH362" s="26"/>
      <c r="FI362" s="26"/>
      <c r="FJ362" s="26"/>
      <c r="FK362" s="26"/>
      <c r="FL362" s="26"/>
      <c r="FM362" s="26"/>
      <c r="FN362" s="26"/>
      <c r="FO362" s="26"/>
      <c r="FP362" s="26"/>
      <c r="FQ362" s="26"/>
      <c r="FR362" s="26"/>
      <c r="FS362" s="26"/>
      <c r="FT362" s="26"/>
      <c r="FU362" s="26"/>
      <c r="FV362" s="26"/>
      <c r="FW362" s="26"/>
      <c r="FX362" s="26"/>
      <c r="FY362" s="26"/>
      <c r="FZ362" s="26"/>
      <c r="GA362" s="26"/>
      <c r="GB362" s="26"/>
      <c r="GC362" s="26"/>
      <c r="GD362" s="26"/>
      <c r="GE362" s="26"/>
      <c r="GF362" s="26"/>
      <c r="GG362" s="26"/>
      <c r="GH362" s="26"/>
      <c r="GI362" s="26"/>
      <c r="GJ362" s="26"/>
      <c r="GK362" s="26"/>
      <c r="GL362" s="26"/>
      <c r="GM362" s="26"/>
      <c r="GN362" s="26"/>
      <c r="GO362" s="26"/>
      <c r="GP362" s="26"/>
      <c r="GQ362" s="26"/>
      <c r="GR362" s="26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</row>
    <row r="363" spans="1:252" ht="12.75">
      <c r="A363" s="23" t="s">
        <v>499</v>
      </c>
      <c r="B363" s="9" t="s">
        <v>338</v>
      </c>
      <c r="C363" s="9" t="s">
        <v>193</v>
      </c>
      <c r="D363" s="9" t="s">
        <v>194</v>
      </c>
      <c r="E363" s="63" t="s">
        <v>1018</v>
      </c>
      <c r="F363" s="63" t="s">
        <v>1046</v>
      </c>
      <c r="G363" s="64">
        <v>631234</v>
      </c>
      <c r="H363" s="64">
        <v>1232612</v>
      </c>
      <c r="I363" s="65" t="s">
        <v>497</v>
      </c>
      <c r="J363" s="65"/>
      <c r="K363" s="65"/>
      <c r="L363" s="6"/>
      <c r="M363" s="9" t="s">
        <v>344</v>
      </c>
      <c r="N363" s="66"/>
      <c r="O363" s="40"/>
      <c r="P363" s="40">
        <v>606</v>
      </c>
      <c r="Q363" s="67"/>
      <c r="R363" s="67"/>
      <c r="S363" s="67"/>
      <c r="T363" s="65"/>
      <c r="U363" s="65"/>
      <c r="V363" s="68"/>
      <c r="W363" s="65"/>
      <c r="X363" s="65"/>
      <c r="Y363" s="65"/>
      <c r="Z363" s="68" t="s">
        <v>340</v>
      </c>
      <c r="AA363" s="69">
        <v>2</v>
      </c>
      <c r="AB363" s="69">
        <v>71.23655913978494</v>
      </c>
      <c r="AC363" s="9">
        <v>1</v>
      </c>
      <c r="AD363" s="69">
        <v>21.236559139784948</v>
      </c>
      <c r="AE363" s="79"/>
      <c r="AF363" s="79"/>
      <c r="AG363" s="79"/>
      <c r="AH363" s="79"/>
      <c r="AI363" s="20"/>
      <c r="AJ363" s="20"/>
      <c r="AK363" s="20"/>
      <c r="AL363" s="20" t="s">
        <v>1502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80" t="s">
        <v>340</v>
      </c>
      <c r="AS363" s="80" t="s">
        <v>340</v>
      </c>
      <c r="AT363" s="80">
        <v>0</v>
      </c>
      <c r="AU363" s="80" t="s">
        <v>340</v>
      </c>
      <c r="AV363" s="80" t="s">
        <v>340</v>
      </c>
      <c r="AW363" s="80" t="s">
        <v>340</v>
      </c>
      <c r="AX363" s="80" t="s">
        <v>340</v>
      </c>
      <c r="AY363" s="70">
        <v>7.526881720430108</v>
      </c>
      <c r="AZ363" s="70">
        <v>71.23655913978494</v>
      </c>
      <c r="BA363" s="70">
        <v>0</v>
      </c>
      <c r="BB363" s="70">
        <v>17.741935483870968</v>
      </c>
      <c r="BC363" s="70">
        <v>1.881720430107527</v>
      </c>
      <c r="BD363" s="70">
        <v>1.3440860215053763</v>
      </c>
      <c r="BE363" s="70">
        <v>0.2688172043010753</v>
      </c>
      <c r="BF363" s="71" t="s">
        <v>340</v>
      </c>
      <c r="BG363" s="71"/>
      <c r="BH363" s="71"/>
      <c r="BI363" s="71"/>
      <c r="BJ363" s="71" t="s">
        <v>340</v>
      </c>
      <c r="BK363" s="71" t="s">
        <v>340</v>
      </c>
      <c r="BL363" s="9">
        <v>2</v>
      </c>
      <c r="BM363" s="9" t="s">
        <v>340</v>
      </c>
      <c r="BN363" s="3" t="s">
        <v>1352</v>
      </c>
      <c r="BO363" s="20" t="s">
        <v>1502</v>
      </c>
      <c r="BP363" s="9"/>
      <c r="BQ363" s="9">
        <v>2</v>
      </c>
      <c r="BR363" s="9">
        <v>2</v>
      </c>
      <c r="BS363" s="9">
        <v>0</v>
      </c>
      <c r="BT363" s="9">
        <v>0</v>
      </c>
      <c r="BU363" s="9">
        <v>0</v>
      </c>
      <c r="BV363" s="9">
        <v>0</v>
      </c>
      <c r="BW363" s="9">
        <v>1</v>
      </c>
      <c r="BX363" s="9">
        <v>5</v>
      </c>
      <c r="BY363" s="9">
        <v>9</v>
      </c>
      <c r="BZ363" s="9">
        <v>7</v>
      </c>
      <c r="CA363" s="9">
        <v>2</v>
      </c>
      <c r="CB363" s="9">
        <v>0</v>
      </c>
      <c r="CC363" s="9" t="s">
        <v>340</v>
      </c>
      <c r="CD363" s="9" t="s">
        <v>340</v>
      </c>
      <c r="CE363" s="9">
        <v>1</v>
      </c>
      <c r="CF363" s="9">
        <v>0</v>
      </c>
      <c r="CG363" s="9" t="s">
        <v>340</v>
      </c>
      <c r="CH363" s="9">
        <v>0</v>
      </c>
      <c r="CI363" s="9">
        <v>0</v>
      </c>
      <c r="CJ363" s="72">
        <v>3500</v>
      </c>
      <c r="CK363" s="72">
        <v>100</v>
      </c>
      <c r="CL363" s="24" t="s">
        <v>767</v>
      </c>
      <c r="CM363" s="22" t="s">
        <v>1774</v>
      </c>
      <c r="CN363" s="9"/>
      <c r="CO363" s="9"/>
      <c r="CP363" s="81" t="s">
        <v>340</v>
      </c>
      <c r="CQ363" s="74" t="s">
        <v>340</v>
      </c>
      <c r="CR363" s="25"/>
      <c r="CS363" s="25"/>
      <c r="CT363" s="71"/>
      <c r="CU363" s="9" t="s">
        <v>348</v>
      </c>
      <c r="CV363" s="9">
        <v>1</v>
      </c>
      <c r="CW363" s="9">
        <v>4</v>
      </c>
      <c r="CX363" s="72" t="s">
        <v>767</v>
      </c>
      <c r="CY363" s="2" t="s">
        <v>788</v>
      </c>
      <c r="CZ363" s="71"/>
      <c r="DA363" s="71"/>
      <c r="DB363" s="76"/>
      <c r="DC363" s="9"/>
      <c r="DD363" s="9"/>
      <c r="DE363" s="6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77"/>
      <c r="FE363" s="26"/>
      <c r="FF363" s="26"/>
      <c r="FG363" s="26"/>
      <c r="FH363" s="26"/>
      <c r="FI363" s="26"/>
      <c r="FJ363" s="26"/>
      <c r="FK363" s="26"/>
      <c r="FL363" s="26"/>
      <c r="FM363" s="26"/>
      <c r="FN363" s="26"/>
      <c r="FO363" s="26"/>
      <c r="FP363" s="26"/>
      <c r="FQ363" s="26"/>
      <c r="FR363" s="26"/>
      <c r="FS363" s="26"/>
      <c r="FT363" s="26"/>
      <c r="FU363" s="26"/>
      <c r="FV363" s="26"/>
      <c r="FW363" s="26"/>
      <c r="FX363" s="26"/>
      <c r="FY363" s="26"/>
      <c r="FZ363" s="26"/>
      <c r="GA363" s="26"/>
      <c r="GB363" s="26"/>
      <c r="GC363" s="26"/>
      <c r="GD363" s="26"/>
      <c r="GE363" s="26"/>
      <c r="GF363" s="26"/>
      <c r="GG363" s="26"/>
      <c r="GH363" s="26"/>
      <c r="GI363" s="26"/>
      <c r="GJ363" s="26"/>
      <c r="GK363" s="26"/>
      <c r="GL363" s="26"/>
      <c r="GM363" s="26"/>
      <c r="GN363" s="26"/>
      <c r="GO363" s="26"/>
      <c r="GP363" s="26"/>
      <c r="GQ363" s="26"/>
      <c r="GR363" s="26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</row>
    <row r="364" spans="1:252" ht="25.5" customHeight="1">
      <c r="A364" s="111" t="s">
        <v>337</v>
      </c>
      <c r="B364" s="112" t="s">
        <v>338</v>
      </c>
      <c r="C364" s="112" t="s">
        <v>1558</v>
      </c>
      <c r="D364" s="112" t="s">
        <v>1559</v>
      </c>
      <c r="E364" s="113" t="s">
        <v>874</v>
      </c>
      <c r="F364" s="113" t="s">
        <v>874</v>
      </c>
      <c r="G364" s="114">
        <v>622746</v>
      </c>
      <c r="H364" s="114">
        <v>1142625</v>
      </c>
      <c r="I364" s="115" t="s">
        <v>339</v>
      </c>
      <c r="J364" s="115"/>
      <c r="K364" s="115">
        <v>2</v>
      </c>
      <c r="L364" s="116"/>
      <c r="M364" s="112" t="s">
        <v>341</v>
      </c>
      <c r="N364" s="117">
        <v>307943</v>
      </c>
      <c r="O364" s="118">
        <v>10232</v>
      </c>
      <c r="P364" s="118">
        <v>40570</v>
      </c>
      <c r="Q364" s="119"/>
      <c r="R364" s="119"/>
      <c r="S364" s="119"/>
      <c r="T364" s="115" t="s">
        <v>340</v>
      </c>
      <c r="U364" s="115" t="s">
        <v>340</v>
      </c>
      <c r="V364" s="120" t="s">
        <v>340</v>
      </c>
      <c r="W364" s="115"/>
      <c r="X364" s="115" t="s">
        <v>340</v>
      </c>
      <c r="Y364" s="115" t="s">
        <v>340</v>
      </c>
      <c r="Z364" s="120"/>
      <c r="AA364" s="121">
        <v>1</v>
      </c>
      <c r="AB364" s="121">
        <v>82.82793972332016</v>
      </c>
      <c r="AC364" s="112">
        <v>1</v>
      </c>
      <c r="AD364" s="121">
        <v>14.334239130434783</v>
      </c>
      <c r="AE364" s="122"/>
      <c r="AF364" s="122"/>
      <c r="AG364" s="122"/>
      <c r="AH364" s="122"/>
      <c r="AI364" s="123" t="s">
        <v>1502</v>
      </c>
      <c r="AJ364" s="123"/>
      <c r="AK364" s="123"/>
      <c r="AL364" s="123"/>
      <c r="AM364" s="112" t="s">
        <v>340</v>
      </c>
      <c r="AN364" s="112" t="s">
        <v>340</v>
      </c>
      <c r="AO364" s="112" t="s">
        <v>340</v>
      </c>
      <c r="AP364" s="112" t="s">
        <v>340</v>
      </c>
      <c r="AQ364" s="112">
        <v>0</v>
      </c>
      <c r="AR364" s="124" t="s">
        <v>340</v>
      </c>
      <c r="AS364" s="124" t="s">
        <v>340</v>
      </c>
      <c r="AT364" s="124" t="s">
        <v>340</v>
      </c>
      <c r="AU364" s="124" t="s">
        <v>340</v>
      </c>
      <c r="AV364" s="124" t="s">
        <v>340</v>
      </c>
      <c r="AW364" s="124" t="s">
        <v>340</v>
      </c>
      <c r="AX364" s="124" t="s">
        <v>340</v>
      </c>
      <c r="AY364" s="125">
        <v>82.82793972332016</v>
      </c>
      <c r="AZ364" s="125">
        <v>2.837821146245059</v>
      </c>
      <c r="BA364" s="125">
        <v>0.04014328063241107</v>
      </c>
      <c r="BB364" s="125">
        <v>5.752840909090909</v>
      </c>
      <c r="BC364" s="125">
        <v>3.517168972332016</v>
      </c>
      <c r="BD364" s="125">
        <v>2.856348814229249</v>
      </c>
      <c r="BE364" s="125">
        <v>2.1677371541501977</v>
      </c>
      <c r="BF364" s="126" t="s">
        <v>340</v>
      </c>
      <c r="BG364" s="126" t="s">
        <v>340</v>
      </c>
      <c r="BH364" s="126" t="s">
        <v>340</v>
      </c>
      <c r="BI364" s="126" t="s">
        <v>340</v>
      </c>
      <c r="BJ364" s="126" t="s">
        <v>340</v>
      </c>
      <c r="BK364" s="126" t="s">
        <v>340</v>
      </c>
      <c r="BL364" s="112">
        <v>4</v>
      </c>
      <c r="BM364" s="112" t="s">
        <v>340</v>
      </c>
      <c r="BN364" s="127" t="s">
        <v>1299</v>
      </c>
      <c r="BO364" s="123" t="s">
        <v>1502</v>
      </c>
      <c r="BP364" s="112"/>
      <c r="BQ364" s="112">
        <v>6</v>
      </c>
      <c r="BR364" s="112">
        <v>4</v>
      </c>
      <c r="BS364" s="112">
        <v>2</v>
      </c>
      <c r="BT364" s="112">
        <v>0</v>
      </c>
      <c r="BU364" s="112">
        <v>0</v>
      </c>
      <c r="BV364" s="112">
        <v>0</v>
      </c>
      <c r="BW364" s="112">
        <v>1</v>
      </c>
      <c r="BX364" s="112">
        <v>6</v>
      </c>
      <c r="BY364" s="112">
        <v>3</v>
      </c>
      <c r="BZ364" s="112">
        <v>4</v>
      </c>
      <c r="CA364" s="112">
        <v>1</v>
      </c>
      <c r="CB364" s="112">
        <v>5</v>
      </c>
      <c r="CC364" s="112" t="s">
        <v>340</v>
      </c>
      <c r="CD364" s="112" t="s">
        <v>340</v>
      </c>
      <c r="CE364" s="112">
        <v>2</v>
      </c>
      <c r="CF364" s="112" t="s">
        <v>340</v>
      </c>
      <c r="CG364" s="112">
        <v>0</v>
      </c>
      <c r="CH364" s="112">
        <v>0</v>
      </c>
      <c r="CI364" s="112">
        <v>0</v>
      </c>
      <c r="CJ364" s="128">
        <v>7500</v>
      </c>
      <c r="CK364" s="128">
        <v>150</v>
      </c>
      <c r="CL364" s="129" t="s">
        <v>851</v>
      </c>
      <c r="CM364" s="130" t="s">
        <v>1500</v>
      </c>
      <c r="CN364" s="112" t="s">
        <v>340</v>
      </c>
      <c r="CO364" s="112"/>
      <c r="CP364" s="131"/>
      <c r="CQ364" s="132" t="s">
        <v>340</v>
      </c>
      <c r="CR364" s="133"/>
      <c r="CS364" s="133"/>
      <c r="CT364" s="126"/>
      <c r="CU364" s="112" t="s">
        <v>1545</v>
      </c>
      <c r="CV364" s="112">
        <v>1</v>
      </c>
      <c r="CW364" s="112">
        <v>4</v>
      </c>
      <c r="CX364" s="128" t="s">
        <v>851</v>
      </c>
      <c r="CY364" s="134" t="s">
        <v>1365</v>
      </c>
      <c r="CZ364" s="126"/>
      <c r="DA364" s="126"/>
      <c r="DB364" s="135"/>
      <c r="DC364" s="112"/>
      <c r="DD364" s="112" t="s">
        <v>340</v>
      </c>
      <c r="DE364" s="136"/>
      <c r="DF364" s="137"/>
      <c r="DG364" s="137"/>
      <c r="DH364" s="137"/>
      <c r="DI364" s="137" t="s">
        <v>340</v>
      </c>
      <c r="DJ364" s="137"/>
      <c r="DK364" s="137"/>
      <c r="DL364" s="137"/>
      <c r="DM364" s="137"/>
      <c r="DN364" s="137">
        <v>230.4</v>
      </c>
      <c r="DO364" s="137"/>
      <c r="DP364" s="137"/>
      <c r="DQ364" s="137"/>
      <c r="DR364" s="137"/>
      <c r="DS364" s="137"/>
      <c r="DT364" s="137">
        <v>230.4</v>
      </c>
      <c r="DU364" s="137"/>
      <c r="DV364" s="137"/>
      <c r="DW364" s="137"/>
      <c r="DX364" s="137"/>
      <c r="DY364" s="137"/>
      <c r="DZ364" s="137"/>
      <c r="EA364" s="137"/>
      <c r="EB364" s="137"/>
      <c r="EC364" s="137"/>
      <c r="ED364" s="137"/>
      <c r="EE364" s="137"/>
      <c r="EF364" s="137"/>
      <c r="EG364" s="137">
        <v>230.4</v>
      </c>
      <c r="EH364" s="137"/>
      <c r="EI364" s="137"/>
      <c r="EJ364" s="137"/>
      <c r="EK364" s="137"/>
      <c r="EL364" s="137"/>
      <c r="EM364" s="137"/>
      <c r="EN364" s="137"/>
      <c r="EO364" s="137"/>
      <c r="EP364" s="137"/>
      <c r="EQ364" s="137"/>
      <c r="ER364" s="137"/>
      <c r="ES364" s="137"/>
      <c r="ET364" s="137"/>
      <c r="EU364" s="137"/>
      <c r="EV364" s="137"/>
      <c r="EW364" s="137"/>
      <c r="EX364" s="137"/>
      <c r="EY364" s="137"/>
      <c r="EZ364" s="137"/>
      <c r="FA364" s="137"/>
      <c r="FB364" s="137"/>
      <c r="FC364" s="137"/>
      <c r="FD364" s="138">
        <v>23.4</v>
      </c>
      <c r="FE364" s="26"/>
      <c r="FF364" s="26"/>
      <c r="FG364" s="26"/>
      <c r="FH364" s="26"/>
      <c r="FI364" s="26"/>
      <c r="FJ364" s="26"/>
      <c r="FK364" s="26"/>
      <c r="FL364" s="26"/>
      <c r="FM364" s="26"/>
      <c r="FN364" s="26"/>
      <c r="FO364" s="26"/>
      <c r="FP364" s="26"/>
      <c r="FQ364" s="26"/>
      <c r="FR364" s="26"/>
      <c r="FS364" s="26"/>
      <c r="FT364" s="26"/>
      <c r="FU364" s="26"/>
      <c r="FV364" s="26"/>
      <c r="FW364" s="26"/>
      <c r="FX364" s="26"/>
      <c r="FY364" s="26"/>
      <c r="FZ364" s="26"/>
      <c r="GA364" s="26"/>
      <c r="GB364" s="26"/>
      <c r="GC364" s="26"/>
      <c r="GD364" s="26"/>
      <c r="GE364" s="26"/>
      <c r="GF364" s="26"/>
      <c r="GG364" s="26"/>
      <c r="GH364" s="26"/>
      <c r="GI364" s="26"/>
      <c r="GJ364" s="26"/>
      <c r="GK364" s="26"/>
      <c r="GL364" s="26"/>
      <c r="GM364" s="26"/>
      <c r="GN364" s="26"/>
      <c r="GO364" s="26"/>
      <c r="GP364" s="26"/>
      <c r="GQ364" s="26"/>
      <c r="GR364" s="26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</row>
    <row r="365" spans="1:252" ht="25.5">
      <c r="A365" s="23" t="s">
        <v>665</v>
      </c>
      <c r="B365" s="9" t="s">
        <v>343</v>
      </c>
      <c r="C365" s="9" t="s">
        <v>1901</v>
      </c>
      <c r="D365" s="9" t="s">
        <v>1902</v>
      </c>
      <c r="E365" s="63" t="s">
        <v>1036</v>
      </c>
      <c r="F365" s="63" t="s">
        <v>1036</v>
      </c>
      <c r="G365" s="64">
        <v>640235</v>
      </c>
      <c r="H365" s="64">
        <v>1390740</v>
      </c>
      <c r="I365" s="65" t="s">
        <v>497</v>
      </c>
      <c r="J365" s="65"/>
      <c r="K365" s="65"/>
      <c r="L365" s="60"/>
      <c r="M365" s="9" t="s">
        <v>344</v>
      </c>
      <c r="N365" s="66"/>
      <c r="O365" s="40">
        <v>304</v>
      </c>
      <c r="P365" s="40">
        <v>4215</v>
      </c>
      <c r="Q365" s="67"/>
      <c r="R365" s="67"/>
      <c r="S365" s="67"/>
      <c r="T365" s="9" t="s">
        <v>340</v>
      </c>
      <c r="U365" s="9"/>
      <c r="V365" s="68" t="s">
        <v>340</v>
      </c>
      <c r="W365" s="65"/>
      <c r="X365" s="65" t="s">
        <v>340</v>
      </c>
      <c r="Y365" s="65"/>
      <c r="Z365" s="68"/>
      <c r="AA365" s="69">
        <v>1</v>
      </c>
      <c r="AB365" s="69">
        <v>43.793677204658906</v>
      </c>
      <c r="AC365" s="9">
        <v>2</v>
      </c>
      <c r="AD365" s="69">
        <v>26.821963394342763</v>
      </c>
      <c r="AE365" s="25"/>
      <c r="AF365" s="25"/>
      <c r="AG365" s="25"/>
      <c r="AH365" s="25" t="s">
        <v>340</v>
      </c>
      <c r="AI365" s="20"/>
      <c r="AJ365" s="20"/>
      <c r="AK365" s="20"/>
      <c r="AL365" s="20" t="s">
        <v>1502</v>
      </c>
      <c r="AM365" s="9" t="s">
        <v>340</v>
      </c>
      <c r="AN365" s="9">
        <v>0</v>
      </c>
      <c r="AO365" s="9" t="s">
        <v>340</v>
      </c>
      <c r="AP365" s="9" t="s">
        <v>340</v>
      </c>
      <c r="AQ365" s="9">
        <v>0</v>
      </c>
      <c r="AR365" s="9" t="s">
        <v>340</v>
      </c>
      <c r="AS365" s="9" t="s">
        <v>340</v>
      </c>
      <c r="AT365" s="9" t="s">
        <v>340</v>
      </c>
      <c r="AU365" s="9" t="s">
        <v>340</v>
      </c>
      <c r="AV365" s="9" t="s">
        <v>340</v>
      </c>
      <c r="AW365" s="9" t="s">
        <v>340</v>
      </c>
      <c r="AX365" s="9" t="s">
        <v>340</v>
      </c>
      <c r="AY365" s="78">
        <v>43.793677204658906</v>
      </c>
      <c r="AZ365" s="78">
        <v>29.38435940099834</v>
      </c>
      <c r="BA365" s="78">
        <v>0.13311148086522462</v>
      </c>
      <c r="BB365" s="78">
        <v>0.3993344425956739</v>
      </c>
      <c r="BC365" s="78">
        <v>23.793677204658902</v>
      </c>
      <c r="BD365" s="78">
        <v>2.262895174708819</v>
      </c>
      <c r="BE365" s="78">
        <v>0.23294509151414308</v>
      </c>
      <c r="BF365" s="71" t="s">
        <v>340</v>
      </c>
      <c r="BG365" s="71" t="s">
        <v>340</v>
      </c>
      <c r="BH365" s="71"/>
      <c r="BI365" s="71"/>
      <c r="BJ365" s="71" t="s">
        <v>340</v>
      </c>
      <c r="BK365" s="71" t="s">
        <v>340</v>
      </c>
      <c r="BL365" s="9"/>
      <c r="BM365" s="9" t="s">
        <v>340</v>
      </c>
      <c r="BN365" s="3" t="s">
        <v>1200</v>
      </c>
      <c r="BO365" s="20" t="s">
        <v>1502</v>
      </c>
      <c r="BP365" s="9"/>
      <c r="BQ365" s="9">
        <v>1</v>
      </c>
      <c r="BR365" s="9">
        <v>0</v>
      </c>
      <c r="BS365" s="9">
        <v>1</v>
      </c>
      <c r="BT365" s="9">
        <v>0</v>
      </c>
      <c r="BU365" s="9">
        <v>0</v>
      </c>
      <c r="BV365" s="9">
        <v>0</v>
      </c>
      <c r="BW365" s="9">
        <v>0</v>
      </c>
      <c r="BX365" s="9">
        <v>2</v>
      </c>
      <c r="BY365" s="9">
        <v>1</v>
      </c>
      <c r="BZ365" s="9">
        <v>1</v>
      </c>
      <c r="CA365" s="9">
        <v>0</v>
      </c>
      <c r="CB365" s="9">
        <v>0</v>
      </c>
      <c r="CC365" s="9" t="s">
        <v>340</v>
      </c>
      <c r="CD365" s="9" t="s">
        <v>340</v>
      </c>
      <c r="CE365" s="9">
        <v>1</v>
      </c>
      <c r="CF365" s="9">
        <v>0</v>
      </c>
      <c r="CG365" s="9" t="s">
        <v>340</v>
      </c>
      <c r="CH365" s="9">
        <v>0</v>
      </c>
      <c r="CI365" s="9">
        <v>0</v>
      </c>
      <c r="CJ365" s="72">
        <v>5000</v>
      </c>
      <c r="CK365" s="72">
        <v>100</v>
      </c>
      <c r="CL365" s="79" t="s">
        <v>759</v>
      </c>
      <c r="CM365" s="22" t="s">
        <v>1586</v>
      </c>
      <c r="CN365" s="9"/>
      <c r="CO365" s="9" t="s">
        <v>340</v>
      </c>
      <c r="CP365" s="73"/>
      <c r="CQ365" s="74" t="s">
        <v>340</v>
      </c>
      <c r="CR365" s="25"/>
      <c r="CS365" s="25"/>
      <c r="CT365" s="71"/>
      <c r="CU365" s="9" t="s">
        <v>348</v>
      </c>
      <c r="CV365" s="9">
        <v>1</v>
      </c>
      <c r="CW365" s="9">
        <v>4</v>
      </c>
      <c r="CX365" s="75" t="s">
        <v>759</v>
      </c>
      <c r="CY365" s="26" t="s">
        <v>1366</v>
      </c>
      <c r="CZ365" s="71"/>
      <c r="DA365" s="71"/>
      <c r="DB365" s="76"/>
      <c r="DC365" s="9"/>
      <c r="DD365" s="9" t="s">
        <v>340</v>
      </c>
      <c r="DE365" s="6"/>
      <c r="DF365" s="5"/>
      <c r="DG365" s="5"/>
      <c r="DH365" s="5"/>
      <c r="DI365" s="5" t="s">
        <v>340</v>
      </c>
      <c r="DJ365" s="5"/>
      <c r="DK365" s="5"/>
      <c r="DL365" s="5"/>
      <c r="DM365" s="5"/>
      <c r="DN365" s="5"/>
      <c r="DO365" s="5"/>
      <c r="DP365" s="5">
        <v>603.7</v>
      </c>
      <c r="DQ365" s="5">
        <v>1979.4</v>
      </c>
      <c r="DR365" s="5">
        <v>97.1</v>
      </c>
      <c r="DS365" s="5"/>
      <c r="DT365" s="5">
        <v>2680.2</v>
      </c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>
        <v>2680.2</v>
      </c>
      <c r="EH365" s="5">
        <v>210.671</v>
      </c>
      <c r="EI365" s="5">
        <v>199.327</v>
      </c>
      <c r="EJ365" s="5">
        <v>325.217</v>
      </c>
      <c r="EK365" s="5">
        <v>485.742</v>
      </c>
      <c r="EL365" s="5">
        <v>339.28</v>
      </c>
      <c r="EM365" s="5">
        <v>681.096</v>
      </c>
      <c r="EN365" s="5">
        <v>371.851</v>
      </c>
      <c r="EO365" s="5">
        <v>458.309</v>
      </c>
      <c r="EP365" s="5">
        <v>111.335</v>
      </c>
      <c r="EQ365" s="5"/>
      <c r="ER365" s="5"/>
      <c r="ES365" s="5">
        <v>3182.828</v>
      </c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77">
        <v>5863.28</v>
      </c>
      <c r="FE365" s="26"/>
      <c r="FF365" s="26"/>
      <c r="FG365" s="26"/>
      <c r="FH365" s="26"/>
      <c r="FI365" s="26"/>
      <c r="FJ365" s="26"/>
      <c r="FK365" s="26"/>
      <c r="FL365" s="26"/>
      <c r="FM365" s="26"/>
      <c r="FN365" s="26"/>
      <c r="FO365" s="26"/>
      <c r="FP365" s="26"/>
      <c r="FQ365" s="26"/>
      <c r="FR365" s="26"/>
      <c r="FS365" s="26"/>
      <c r="FT365" s="26"/>
      <c r="FU365" s="26"/>
      <c r="FV365" s="26"/>
      <c r="FW365" s="26"/>
      <c r="FX365" s="26"/>
      <c r="FY365" s="26"/>
      <c r="FZ365" s="26"/>
      <c r="GA365" s="26"/>
      <c r="GB365" s="26"/>
      <c r="GC365" s="26"/>
      <c r="GD365" s="26"/>
      <c r="GE365" s="26"/>
      <c r="GF365" s="26"/>
      <c r="GG365" s="26"/>
      <c r="GH365" s="26"/>
      <c r="GI365" s="26"/>
      <c r="GJ365" s="26"/>
      <c r="GK365" s="26"/>
      <c r="GL365" s="26"/>
      <c r="GM365" s="26"/>
      <c r="GN365" s="26"/>
      <c r="GO365" s="26"/>
      <c r="GP365" s="26"/>
      <c r="GQ365" s="26"/>
      <c r="GR365" s="26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</row>
    <row r="366" spans="1:252" ht="12.75">
      <c r="A366" s="23" t="s">
        <v>580</v>
      </c>
      <c r="B366" s="9" t="s">
        <v>343</v>
      </c>
      <c r="C366" s="9" t="s">
        <v>1942</v>
      </c>
      <c r="D366" s="9" t="s">
        <v>1943</v>
      </c>
      <c r="E366" s="63" t="s">
        <v>1023</v>
      </c>
      <c r="F366" s="63" t="s">
        <v>1023</v>
      </c>
      <c r="G366" s="64">
        <v>673414</v>
      </c>
      <c r="H366" s="64">
        <v>1395021</v>
      </c>
      <c r="I366" s="65" t="s">
        <v>497</v>
      </c>
      <c r="J366" s="65"/>
      <c r="K366" s="65"/>
      <c r="L366" s="60"/>
      <c r="M366" s="9" t="s">
        <v>344</v>
      </c>
      <c r="N366" s="66"/>
      <c r="O366" s="40"/>
      <c r="P366" s="40">
        <v>1259</v>
      </c>
      <c r="Q366" s="67"/>
      <c r="R366" s="67"/>
      <c r="S366" s="67"/>
      <c r="T366" s="9" t="s">
        <v>340</v>
      </c>
      <c r="U366" s="9"/>
      <c r="V366" s="68"/>
      <c r="W366" s="65" t="s">
        <v>340</v>
      </c>
      <c r="X366" s="65"/>
      <c r="Y366" s="65" t="s">
        <v>340</v>
      </c>
      <c r="Z366" s="68"/>
      <c r="AA366" s="69">
        <v>1</v>
      </c>
      <c r="AB366" s="69">
        <v>76.55310621242485</v>
      </c>
      <c r="AC366" s="9">
        <v>2</v>
      </c>
      <c r="AD366" s="69">
        <v>14.729458917835672</v>
      </c>
      <c r="AE366" s="79"/>
      <c r="AF366" s="79"/>
      <c r="AG366" s="79"/>
      <c r="AH366" s="79" t="s">
        <v>340</v>
      </c>
      <c r="AI366" s="20"/>
      <c r="AJ366" s="20"/>
      <c r="AK366" s="20" t="s">
        <v>1501</v>
      </c>
      <c r="AL366" s="20"/>
      <c r="AM366" s="9" t="s">
        <v>340</v>
      </c>
      <c r="AN366" s="9">
        <v>0</v>
      </c>
      <c r="AO366" s="9" t="s">
        <v>340</v>
      </c>
      <c r="AP366" s="9" t="s">
        <v>340</v>
      </c>
      <c r="AQ366" s="9">
        <v>0</v>
      </c>
      <c r="AR366" s="80" t="s">
        <v>340</v>
      </c>
      <c r="AS366" s="80" t="s">
        <v>340</v>
      </c>
      <c r="AT366" s="80" t="s">
        <v>340</v>
      </c>
      <c r="AU366" s="80" t="s">
        <v>340</v>
      </c>
      <c r="AV366" s="80" t="s">
        <v>340</v>
      </c>
      <c r="AW366" s="80" t="s">
        <v>340</v>
      </c>
      <c r="AX366" s="80" t="s">
        <v>340</v>
      </c>
      <c r="AY366" s="70">
        <v>76.55310621242485</v>
      </c>
      <c r="AZ366" s="70">
        <v>8.71743486973948</v>
      </c>
      <c r="BA366" s="70">
        <v>0.1002004008016032</v>
      </c>
      <c r="BB366" s="70">
        <v>0.9018036072144289</v>
      </c>
      <c r="BC366" s="70">
        <v>6.012024048096192</v>
      </c>
      <c r="BD366" s="70">
        <v>7.414829659318638</v>
      </c>
      <c r="BE366" s="70">
        <v>0.30060120240480964</v>
      </c>
      <c r="BF366" s="71" t="s">
        <v>340</v>
      </c>
      <c r="BG366" s="71"/>
      <c r="BH366" s="71"/>
      <c r="BI366" s="71"/>
      <c r="BJ366" s="71" t="s">
        <v>340</v>
      </c>
      <c r="BK366" s="71" t="s">
        <v>340</v>
      </c>
      <c r="BL366" s="9"/>
      <c r="BM366" s="9"/>
      <c r="BN366" s="3" t="s">
        <v>1261</v>
      </c>
      <c r="BO366" s="20" t="s">
        <v>1501</v>
      </c>
      <c r="BP366" s="9"/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9">
        <v>0</v>
      </c>
      <c r="BW366" s="9">
        <v>0</v>
      </c>
      <c r="BX366" s="9">
        <v>1</v>
      </c>
      <c r="BY366" s="9">
        <v>1</v>
      </c>
      <c r="BZ366" s="9">
        <v>2</v>
      </c>
      <c r="CA366" s="9">
        <v>1</v>
      </c>
      <c r="CB366" s="9">
        <v>0</v>
      </c>
      <c r="CC366" s="9">
        <v>0</v>
      </c>
      <c r="CD366" s="9">
        <v>0</v>
      </c>
      <c r="CE366" s="9">
        <v>1</v>
      </c>
      <c r="CF366" s="9">
        <v>0</v>
      </c>
      <c r="CG366" s="9" t="s">
        <v>340</v>
      </c>
      <c r="CH366" s="9">
        <v>0</v>
      </c>
      <c r="CI366" s="9">
        <v>0</v>
      </c>
      <c r="CJ366" s="72">
        <v>4900</v>
      </c>
      <c r="CK366" s="72">
        <v>100</v>
      </c>
      <c r="CL366" s="79" t="s">
        <v>734</v>
      </c>
      <c r="CM366" s="22" t="s">
        <v>1586</v>
      </c>
      <c r="CN366" s="9"/>
      <c r="CO366" s="9" t="s">
        <v>340</v>
      </c>
      <c r="CP366" s="81"/>
      <c r="CQ366" s="74" t="s">
        <v>340</v>
      </c>
      <c r="CR366" s="25"/>
      <c r="CS366" s="25"/>
      <c r="CT366" s="71"/>
      <c r="CU366" s="9" t="s">
        <v>348</v>
      </c>
      <c r="CV366" s="9">
        <v>1</v>
      </c>
      <c r="CW366" s="9">
        <v>4</v>
      </c>
      <c r="CX366" s="72" t="s">
        <v>734</v>
      </c>
      <c r="CY366" s="26" t="s">
        <v>1366</v>
      </c>
      <c r="CZ366" s="71"/>
      <c r="DA366" s="71"/>
      <c r="DB366" s="76"/>
      <c r="DC366" s="9"/>
      <c r="DD366" s="9" t="s">
        <v>340</v>
      </c>
      <c r="DE366" s="6"/>
      <c r="DF366" s="5"/>
      <c r="DG366" s="5"/>
      <c r="DH366" s="5"/>
      <c r="DI366" s="5" t="s">
        <v>340</v>
      </c>
      <c r="DJ366" s="5"/>
      <c r="DK366" s="5"/>
      <c r="DL366" s="5"/>
      <c r="DM366" s="5"/>
      <c r="DN366" s="5"/>
      <c r="DO366" s="5"/>
      <c r="DP366" s="5"/>
      <c r="DQ366" s="5"/>
      <c r="DR366" s="5"/>
      <c r="DS366" s="5">
        <v>53.8</v>
      </c>
      <c r="DT366" s="5">
        <v>53.8</v>
      </c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>
        <v>53.8</v>
      </c>
      <c r="EH366" s="5">
        <v>119.777</v>
      </c>
      <c r="EI366" s="5">
        <v>96.436</v>
      </c>
      <c r="EJ366" s="5">
        <v>88.464</v>
      </c>
      <c r="EK366" s="5">
        <v>95.814</v>
      </c>
      <c r="EL366" s="5">
        <v>184.927</v>
      </c>
      <c r="EM366" s="5">
        <v>212.718</v>
      </c>
      <c r="EN366" s="5">
        <v>83.122</v>
      </c>
      <c r="EO366" s="5">
        <v>148.009</v>
      </c>
      <c r="EP366" s="5">
        <v>593.642</v>
      </c>
      <c r="EQ366" s="5"/>
      <c r="ER366" s="5"/>
      <c r="ES366" s="5">
        <v>1622.9089999999999</v>
      </c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77">
        <v>1676.79</v>
      </c>
      <c r="FE366" s="26"/>
      <c r="FF366" s="26"/>
      <c r="FG366" s="26"/>
      <c r="FH366" s="26"/>
      <c r="FI366" s="26"/>
      <c r="FJ366" s="26"/>
      <c r="FK366" s="26"/>
      <c r="FL366" s="26"/>
      <c r="FM366" s="26"/>
      <c r="FN366" s="26"/>
      <c r="FO366" s="26"/>
      <c r="FP366" s="26"/>
      <c r="FQ366" s="26"/>
      <c r="FR366" s="26"/>
      <c r="FS366" s="26"/>
      <c r="FT366" s="26"/>
      <c r="FU366" s="26"/>
      <c r="FV366" s="26"/>
      <c r="FW366" s="26"/>
      <c r="FX366" s="26"/>
      <c r="FY366" s="26"/>
      <c r="FZ366" s="26"/>
      <c r="GA366" s="26"/>
      <c r="GB366" s="26"/>
      <c r="GC366" s="26"/>
      <c r="GD366" s="26"/>
      <c r="GE366" s="26"/>
      <c r="GF366" s="26"/>
      <c r="GG366" s="26"/>
      <c r="GH366" s="26"/>
      <c r="GI366" s="26"/>
      <c r="GJ366" s="26"/>
      <c r="GK366" s="26"/>
      <c r="GL366" s="26"/>
      <c r="GM366" s="26"/>
      <c r="GN366" s="26"/>
      <c r="GO366" s="26"/>
      <c r="GP366" s="26"/>
      <c r="GQ366" s="26"/>
      <c r="GR366" s="26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</row>
    <row r="367" spans="1:252" ht="25.5">
      <c r="A367" s="23" t="s">
        <v>454</v>
      </c>
      <c r="B367" s="9" t="s">
        <v>343</v>
      </c>
      <c r="C367" s="9" t="s">
        <v>1857</v>
      </c>
      <c r="D367" s="9" t="s">
        <v>1858</v>
      </c>
      <c r="E367" s="63" t="s">
        <v>1859</v>
      </c>
      <c r="F367" s="63" t="s">
        <v>1023</v>
      </c>
      <c r="G367" s="64">
        <v>600659</v>
      </c>
      <c r="H367" s="64">
        <v>1284921</v>
      </c>
      <c r="I367" s="65" t="s">
        <v>455</v>
      </c>
      <c r="J367" s="65"/>
      <c r="K367" s="65"/>
      <c r="L367" s="6"/>
      <c r="M367" s="9" t="s">
        <v>344</v>
      </c>
      <c r="N367" s="66"/>
      <c r="O367" s="40"/>
      <c r="P367" s="40">
        <v>4721</v>
      </c>
      <c r="Q367" s="67"/>
      <c r="R367" s="67"/>
      <c r="S367" s="67"/>
      <c r="T367" s="9"/>
      <c r="U367" s="9"/>
      <c r="V367" s="68"/>
      <c r="W367" s="65"/>
      <c r="X367" s="65"/>
      <c r="Y367" s="65"/>
      <c r="Z367" s="68" t="s">
        <v>340</v>
      </c>
      <c r="AA367" s="69">
        <v>5</v>
      </c>
      <c r="AB367" s="69">
        <v>50.38461538461539</v>
      </c>
      <c r="AC367" s="9">
        <v>2</v>
      </c>
      <c r="AD367" s="69">
        <v>55.833333333333336</v>
      </c>
      <c r="AE367" s="25"/>
      <c r="AF367" s="25"/>
      <c r="AG367" s="25"/>
      <c r="AH367" s="25" t="s">
        <v>340</v>
      </c>
      <c r="AI367" s="20"/>
      <c r="AJ367" s="20"/>
      <c r="AK367" s="20"/>
      <c r="AL367" s="20" t="s">
        <v>1502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 t="s">
        <v>340</v>
      </c>
      <c r="AS367" s="9" t="s">
        <v>340</v>
      </c>
      <c r="AT367" s="9">
        <v>0</v>
      </c>
      <c r="AU367" s="9" t="s">
        <v>340</v>
      </c>
      <c r="AV367" s="9" t="s">
        <v>340</v>
      </c>
      <c r="AW367" s="9" t="s">
        <v>340</v>
      </c>
      <c r="AX367" s="9" t="s">
        <v>340</v>
      </c>
      <c r="AY367" s="78">
        <v>10.192307692307692</v>
      </c>
      <c r="AZ367" s="78">
        <v>33.97435897435898</v>
      </c>
      <c r="BA367" s="78">
        <v>0</v>
      </c>
      <c r="BB367" s="78">
        <v>1.25</v>
      </c>
      <c r="BC367" s="78">
        <v>50.38461538461539</v>
      </c>
      <c r="BD367" s="78">
        <v>3.3653846153846154</v>
      </c>
      <c r="BE367" s="78">
        <v>0.8333333333333334</v>
      </c>
      <c r="BF367" s="71" t="s">
        <v>340</v>
      </c>
      <c r="BG367" s="71" t="s">
        <v>340</v>
      </c>
      <c r="BH367" s="71"/>
      <c r="BI367" s="71"/>
      <c r="BJ367" s="71" t="s">
        <v>340</v>
      </c>
      <c r="BK367" s="71" t="s">
        <v>340</v>
      </c>
      <c r="BL367" s="9"/>
      <c r="BM367" s="9" t="s">
        <v>340</v>
      </c>
      <c r="BN367" s="3" t="s">
        <v>1353</v>
      </c>
      <c r="BO367" s="20" t="s">
        <v>1502</v>
      </c>
      <c r="BP367" s="9"/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0</v>
      </c>
      <c r="BW367" s="9">
        <v>0</v>
      </c>
      <c r="BX367" s="9">
        <v>1</v>
      </c>
      <c r="BY367" s="9">
        <v>2</v>
      </c>
      <c r="BZ367" s="9">
        <v>1</v>
      </c>
      <c r="CA367" s="9">
        <v>1</v>
      </c>
      <c r="CB367" s="9">
        <v>0</v>
      </c>
      <c r="CC367" s="9" t="s">
        <v>340</v>
      </c>
      <c r="CD367" s="9" t="s">
        <v>340</v>
      </c>
      <c r="CE367" s="9">
        <v>1</v>
      </c>
      <c r="CF367" s="9" t="s">
        <v>340</v>
      </c>
      <c r="CG367" s="9">
        <v>0</v>
      </c>
      <c r="CH367" s="9">
        <v>0</v>
      </c>
      <c r="CI367" s="9">
        <v>0</v>
      </c>
      <c r="CJ367" s="72">
        <v>5500</v>
      </c>
      <c r="CK367" s="72">
        <v>150</v>
      </c>
      <c r="CL367" s="79" t="s">
        <v>759</v>
      </c>
      <c r="CM367" s="22" t="s">
        <v>1564</v>
      </c>
      <c r="CN367" s="9"/>
      <c r="CO367" s="9" t="s">
        <v>340</v>
      </c>
      <c r="CP367" s="73"/>
      <c r="CQ367" s="74" t="s">
        <v>340</v>
      </c>
      <c r="CR367" s="25"/>
      <c r="CS367" s="25"/>
      <c r="CT367" s="71"/>
      <c r="CU367" s="9" t="s">
        <v>1545</v>
      </c>
      <c r="CV367" s="9">
        <v>1</v>
      </c>
      <c r="CW367" s="9">
        <v>4</v>
      </c>
      <c r="CX367" s="75" t="s">
        <v>759</v>
      </c>
      <c r="CY367" s="26" t="s">
        <v>1428</v>
      </c>
      <c r="CZ367" s="71"/>
      <c r="DA367" s="71"/>
      <c r="DB367" s="76"/>
      <c r="DC367" s="9"/>
      <c r="DD367" s="9"/>
      <c r="DE367" s="6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>
        <v>366.707</v>
      </c>
      <c r="EI367" s="5">
        <v>732.164</v>
      </c>
      <c r="EJ367" s="5">
        <v>756.896</v>
      </c>
      <c r="EK367" s="5">
        <v>607.732</v>
      </c>
      <c r="EL367" s="5">
        <v>615.965</v>
      </c>
      <c r="EM367" s="5">
        <v>512.29</v>
      </c>
      <c r="EN367" s="5">
        <v>556.994</v>
      </c>
      <c r="EO367" s="5">
        <v>486.968</v>
      </c>
      <c r="EP367" s="5">
        <v>460.822</v>
      </c>
      <c r="EQ367" s="5"/>
      <c r="ER367" s="5"/>
      <c r="ES367" s="5">
        <v>5096.538</v>
      </c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77">
        <v>596.538</v>
      </c>
      <c r="FE367" s="26"/>
      <c r="FF367" s="26"/>
      <c r="FG367" s="26"/>
      <c r="FH367" s="26"/>
      <c r="FI367" s="26"/>
      <c r="FJ367" s="26"/>
      <c r="FK367" s="26"/>
      <c r="FL367" s="26"/>
      <c r="FM367" s="26"/>
      <c r="FN367" s="26"/>
      <c r="FO367" s="26"/>
      <c r="FP367" s="26"/>
      <c r="FQ367" s="26"/>
      <c r="FR367" s="26"/>
      <c r="FS367" s="26"/>
      <c r="FT367" s="26"/>
      <c r="FU367" s="26"/>
      <c r="FV367" s="26"/>
      <c r="FW367" s="26"/>
      <c r="FX367" s="26"/>
      <c r="FY367" s="26"/>
      <c r="FZ367" s="26"/>
      <c r="GA367" s="26"/>
      <c r="GB367" s="26"/>
      <c r="GC367" s="26"/>
      <c r="GD367" s="26"/>
      <c r="GE367" s="26"/>
      <c r="GF367" s="26"/>
      <c r="GG367" s="26"/>
      <c r="GH367" s="26"/>
      <c r="GI367" s="26"/>
      <c r="GJ367" s="26"/>
      <c r="GK367" s="26"/>
      <c r="GL367" s="26"/>
      <c r="GM367" s="26"/>
      <c r="GN367" s="26"/>
      <c r="GO367" s="26"/>
      <c r="GP367" s="26"/>
      <c r="GQ367" s="26"/>
      <c r="GR367" s="26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</row>
    <row r="368" spans="1:252" ht="13.5" thickBot="1">
      <c r="A368" s="91" t="s">
        <v>342</v>
      </c>
      <c r="B368" s="34" t="s">
        <v>343</v>
      </c>
      <c r="C368" s="34" t="s">
        <v>1538</v>
      </c>
      <c r="D368" s="34" t="s">
        <v>1539</v>
      </c>
      <c r="E368" s="92" t="s">
        <v>873</v>
      </c>
      <c r="F368" s="92" t="s">
        <v>873</v>
      </c>
      <c r="G368" s="93">
        <v>604234</v>
      </c>
      <c r="H368" s="93">
        <v>1350402</v>
      </c>
      <c r="I368" s="94" t="s">
        <v>339</v>
      </c>
      <c r="J368" s="94" t="s">
        <v>340</v>
      </c>
      <c r="K368" s="94">
        <v>1</v>
      </c>
      <c r="L368" s="35"/>
      <c r="M368" s="34" t="s">
        <v>344</v>
      </c>
      <c r="N368" s="95">
        <v>148977</v>
      </c>
      <c r="O368" s="41">
        <v>8715</v>
      </c>
      <c r="P368" s="41">
        <v>14797</v>
      </c>
      <c r="Q368" s="96"/>
      <c r="R368" s="96"/>
      <c r="S368" s="96">
        <v>1</v>
      </c>
      <c r="T368" s="34" t="s">
        <v>340</v>
      </c>
      <c r="U368" s="34" t="s">
        <v>340</v>
      </c>
      <c r="V368" s="97" t="s">
        <v>340</v>
      </c>
      <c r="W368" s="94"/>
      <c r="X368" s="94" t="s">
        <v>340</v>
      </c>
      <c r="Y368" s="94"/>
      <c r="Z368" s="97"/>
      <c r="AA368" s="98">
        <v>1</v>
      </c>
      <c r="AB368" s="98">
        <v>45.26074401223033</v>
      </c>
      <c r="AC368" s="34">
        <v>3</v>
      </c>
      <c r="AD368" s="98">
        <v>37.33650416171225</v>
      </c>
      <c r="AE368" s="36">
        <v>1</v>
      </c>
      <c r="AF368" s="36"/>
      <c r="AG368" s="36"/>
      <c r="AH368" s="36" t="s">
        <v>340</v>
      </c>
      <c r="AI368" s="99"/>
      <c r="AJ368" s="99"/>
      <c r="AK368" s="99"/>
      <c r="AL368" s="99" t="s">
        <v>1502</v>
      </c>
      <c r="AM368" s="34" t="s">
        <v>340</v>
      </c>
      <c r="AN368" s="34" t="s">
        <v>340</v>
      </c>
      <c r="AO368" s="34" t="s">
        <v>340</v>
      </c>
      <c r="AP368" s="34" t="s">
        <v>340</v>
      </c>
      <c r="AQ368" s="34">
        <v>0</v>
      </c>
      <c r="AR368" s="100" t="s">
        <v>340</v>
      </c>
      <c r="AS368" s="100" t="s">
        <v>340</v>
      </c>
      <c r="AT368" s="100" t="s">
        <v>340</v>
      </c>
      <c r="AU368" s="100" t="s">
        <v>340</v>
      </c>
      <c r="AV368" s="100" t="s">
        <v>340</v>
      </c>
      <c r="AW368" s="100" t="s">
        <v>340</v>
      </c>
      <c r="AX368" s="100" t="s">
        <v>340</v>
      </c>
      <c r="AY368" s="101">
        <v>45.26074401223033</v>
      </c>
      <c r="AZ368" s="101">
        <v>17.402751826057415</v>
      </c>
      <c r="BA368" s="101">
        <v>0.08493290300662477</v>
      </c>
      <c r="BB368" s="101">
        <v>2.972651605231867</v>
      </c>
      <c r="BC368" s="101">
        <v>29.72651605231867</v>
      </c>
      <c r="BD368" s="101">
        <v>3.5756752165789023</v>
      </c>
      <c r="BE368" s="101">
        <v>0.9767283845761847</v>
      </c>
      <c r="BF368" s="102" t="s">
        <v>340</v>
      </c>
      <c r="BG368" s="102" t="s">
        <v>340</v>
      </c>
      <c r="BH368" s="102" t="s">
        <v>340</v>
      </c>
      <c r="BI368" s="102" t="s">
        <v>340</v>
      </c>
      <c r="BJ368" s="102" t="s">
        <v>340</v>
      </c>
      <c r="BK368" s="102" t="s">
        <v>340</v>
      </c>
      <c r="BL368" s="34"/>
      <c r="BM368" s="34" t="s">
        <v>340</v>
      </c>
      <c r="BN368" s="103" t="s">
        <v>1184</v>
      </c>
      <c r="BO368" s="99" t="s">
        <v>1502</v>
      </c>
      <c r="BP368" s="34"/>
      <c r="BQ368" s="34">
        <v>0</v>
      </c>
      <c r="BR368" s="34">
        <v>0</v>
      </c>
      <c r="BS368" s="34">
        <v>0</v>
      </c>
      <c r="BT368" s="34">
        <v>0</v>
      </c>
      <c r="BU368" s="34">
        <v>0</v>
      </c>
      <c r="BV368" s="34">
        <v>0</v>
      </c>
      <c r="BW368" s="34">
        <v>0</v>
      </c>
      <c r="BX368" s="34">
        <v>2</v>
      </c>
      <c r="BY368" s="34">
        <v>2</v>
      </c>
      <c r="BZ368" s="34">
        <v>1</v>
      </c>
      <c r="CA368" s="34">
        <v>0</v>
      </c>
      <c r="CB368" s="34">
        <v>0</v>
      </c>
      <c r="CC368" s="34" t="s">
        <v>340</v>
      </c>
      <c r="CD368" s="34" t="s">
        <v>340</v>
      </c>
      <c r="CE368" s="34">
        <v>3</v>
      </c>
      <c r="CF368" s="34" t="s">
        <v>340</v>
      </c>
      <c r="CG368" s="34">
        <v>0</v>
      </c>
      <c r="CH368" s="34">
        <v>0</v>
      </c>
      <c r="CI368" s="34">
        <v>0</v>
      </c>
      <c r="CJ368" s="104">
        <v>9500</v>
      </c>
      <c r="CK368" s="104">
        <v>150</v>
      </c>
      <c r="CL368" s="105" t="s">
        <v>747</v>
      </c>
      <c r="CM368" s="55" t="s">
        <v>1509</v>
      </c>
      <c r="CN368" s="34" t="s">
        <v>340</v>
      </c>
      <c r="CO368" s="34"/>
      <c r="CP368" s="106"/>
      <c r="CQ368" s="62" t="s">
        <v>340</v>
      </c>
      <c r="CR368" s="36"/>
      <c r="CS368" s="36"/>
      <c r="CT368" s="102"/>
      <c r="CU368" s="34" t="s">
        <v>1499</v>
      </c>
      <c r="CV368" s="34">
        <v>1</v>
      </c>
      <c r="CW368" s="34">
        <v>4</v>
      </c>
      <c r="CX368" s="107" t="s">
        <v>747</v>
      </c>
      <c r="CY368" s="108" t="s">
        <v>1409</v>
      </c>
      <c r="CZ368" s="102"/>
      <c r="DA368" s="102"/>
      <c r="DB368" s="109"/>
      <c r="DC368" s="34"/>
      <c r="DD368" s="34" t="s">
        <v>340</v>
      </c>
      <c r="DE368" s="35"/>
      <c r="DF368" s="37"/>
      <c r="DG368" s="37"/>
      <c r="DH368" s="37"/>
      <c r="DI368" s="37" t="s">
        <v>340</v>
      </c>
      <c r="DJ368" s="37"/>
      <c r="DK368" s="37"/>
      <c r="DL368" s="37"/>
      <c r="DM368" s="37"/>
      <c r="DN368" s="37"/>
      <c r="DO368" s="37"/>
      <c r="DP368" s="37"/>
      <c r="DQ368" s="37"/>
      <c r="DR368" s="37">
        <v>156.9</v>
      </c>
      <c r="DS368" s="37"/>
      <c r="DT368" s="37">
        <v>156.9</v>
      </c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>
        <v>156.9</v>
      </c>
      <c r="EH368" s="37">
        <v>1219.569</v>
      </c>
      <c r="EI368" s="37">
        <v>2309.553</v>
      </c>
      <c r="EJ368" s="37">
        <v>4912.691</v>
      </c>
      <c r="EK368" s="37">
        <v>6792.502</v>
      </c>
      <c r="EL368" s="37">
        <v>2476.158</v>
      </c>
      <c r="EM368" s="37">
        <v>3056.528</v>
      </c>
      <c r="EN368" s="37">
        <v>2239.171</v>
      </c>
      <c r="EO368" s="37">
        <v>2180.111</v>
      </c>
      <c r="EP368" s="37">
        <v>2457.894</v>
      </c>
      <c r="EQ368" s="37"/>
      <c r="ER368" s="37"/>
      <c r="ES368" s="37">
        <v>27644.177</v>
      </c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110">
        <v>2781.77</v>
      </c>
      <c r="FE368" s="26"/>
      <c r="FF368" s="26"/>
      <c r="FG368" s="26"/>
      <c r="FH368" s="26"/>
      <c r="FI368" s="26"/>
      <c r="FJ368" s="26"/>
      <c r="FK368" s="26"/>
      <c r="FL368" s="26"/>
      <c r="FM368" s="26"/>
      <c r="FN368" s="26"/>
      <c r="FO368" s="26"/>
      <c r="FP368" s="26"/>
      <c r="FQ368" s="26"/>
      <c r="FR368" s="26"/>
      <c r="FS368" s="26"/>
      <c r="FT368" s="26"/>
      <c r="FU368" s="26"/>
      <c r="FV368" s="26"/>
      <c r="FW368" s="26"/>
      <c r="FX368" s="26"/>
      <c r="FY368" s="26"/>
      <c r="FZ368" s="26"/>
      <c r="GA368" s="26"/>
      <c r="GB368" s="26"/>
      <c r="GC368" s="26"/>
      <c r="GD368" s="26"/>
      <c r="GE368" s="26"/>
      <c r="GF368" s="26"/>
      <c r="GG368" s="26"/>
      <c r="GH368" s="26"/>
      <c r="GI368" s="26"/>
      <c r="GJ368" s="26"/>
      <c r="GK368" s="26"/>
      <c r="GL368" s="26"/>
      <c r="GM368" s="26"/>
      <c r="GN368" s="26"/>
      <c r="GO368" s="26"/>
      <c r="GP368" s="26"/>
      <c r="GQ368" s="26"/>
      <c r="GR368" s="26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</row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pans="3:10" s="26" customFormat="1" ht="12.75">
      <c r="C397" s="39"/>
      <c r="D397" s="39"/>
      <c r="E397" s="39"/>
      <c r="F397" s="39"/>
      <c r="G397" s="39"/>
      <c r="H397" s="39"/>
      <c r="I397" s="39"/>
      <c r="J397" s="39"/>
    </row>
    <row r="398" spans="3:10" s="26" customFormat="1" ht="12.75">
      <c r="C398" s="39"/>
      <c r="D398" s="39"/>
      <c r="E398" s="39"/>
      <c r="F398" s="39"/>
      <c r="G398" s="39"/>
      <c r="H398" s="39"/>
      <c r="I398" s="39"/>
      <c r="J398" s="39"/>
    </row>
    <row r="399" spans="3:10" s="26" customFormat="1" ht="12.75">
      <c r="C399" s="39"/>
      <c r="D399" s="39"/>
      <c r="E399" s="39"/>
      <c r="F399" s="39"/>
      <c r="G399" s="39"/>
      <c r="H399" s="39"/>
      <c r="I399" s="39"/>
      <c r="J399" s="39"/>
    </row>
    <row r="400" spans="1:252" ht="12.75">
      <c r="A400" s="26"/>
      <c r="B400" s="26"/>
      <c r="C400" s="39"/>
      <c r="D400" s="39"/>
      <c r="E400" s="39"/>
      <c r="F400" s="39"/>
      <c r="G400" s="39"/>
      <c r="H400" s="39"/>
      <c r="I400" s="39"/>
      <c r="J400" s="39"/>
      <c r="K400" s="26"/>
      <c r="L400" s="7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87"/>
      <c r="AJ400" s="87"/>
      <c r="AK400" s="87"/>
      <c r="AL400" s="87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88"/>
      <c r="AZ400" s="88"/>
      <c r="BA400" s="88"/>
      <c r="BB400" s="88"/>
      <c r="BC400" s="88"/>
      <c r="BD400" s="88"/>
      <c r="BE400" s="88"/>
      <c r="BF400" s="26"/>
      <c r="BG400" s="26"/>
      <c r="BH400" s="26"/>
      <c r="BI400" s="26"/>
      <c r="BJ400" s="26"/>
      <c r="BK400" s="26"/>
      <c r="BL400" s="26"/>
      <c r="BM400" s="26"/>
      <c r="BO400" s="27"/>
      <c r="BP400" s="28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8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Y400" s="26"/>
      <c r="CZ400" s="26"/>
      <c r="DA400" s="26"/>
      <c r="DB400" s="32"/>
      <c r="DC400" s="26"/>
      <c r="DD400" s="26"/>
      <c r="FE400" s="26"/>
      <c r="FF400" s="26"/>
      <c r="FG400" s="26"/>
      <c r="FH400" s="26"/>
      <c r="FI400" s="26"/>
      <c r="FJ400" s="26"/>
      <c r="FK400" s="26"/>
      <c r="FL400" s="26"/>
      <c r="FM400" s="26"/>
      <c r="FN400" s="26"/>
      <c r="FO400" s="26"/>
      <c r="FP400" s="26"/>
      <c r="FQ400" s="26"/>
      <c r="FR400" s="26"/>
      <c r="FS400" s="26"/>
      <c r="FT400" s="26"/>
      <c r="FU400" s="26"/>
      <c r="FV400" s="26"/>
      <c r="FW400" s="26"/>
      <c r="FX400" s="26"/>
      <c r="FY400" s="26"/>
      <c r="FZ400" s="26"/>
      <c r="GA400" s="26"/>
      <c r="GB400" s="26"/>
      <c r="GC400" s="26"/>
      <c r="GD400" s="26"/>
      <c r="GE400" s="26"/>
      <c r="GF400" s="26"/>
      <c r="GG400" s="26"/>
      <c r="GH400" s="26"/>
      <c r="GI400" s="26"/>
      <c r="GJ400" s="26"/>
      <c r="GK400" s="26"/>
      <c r="GL400" s="26"/>
      <c r="GM400" s="26"/>
      <c r="GN400" s="26"/>
      <c r="GO400" s="26"/>
      <c r="GP400" s="26"/>
      <c r="GQ400" s="26"/>
      <c r="GR400" s="26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</row>
    <row r="401" spans="1:252" ht="12.75">
      <c r="A401" s="26"/>
      <c r="B401" s="26"/>
      <c r="C401" s="39"/>
      <c r="D401" s="39"/>
      <c r="E401" s="39"/>
      <c r="F401" s="39"/>
      <c r="G401" s="39"/>
      <c r="H401" s="39"/>
      <c r="I401" s="39"/>
      <c r="J401" s="39"/>
      <c r="K401" s="26"/>
      <c r="L401" s="7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7"/>
      <c r="AJ401" s="87"/>
      <c r="AK401" s="27"/>
      <c r="AL401" s="87"/>
      <c r="AM401" s="26"/>
      <c r="AN401" s="29"/>
      <c r="AO401" s="26"/>
      <c r="AP401" s="29"/>
      <c r="AQ401" s="26"/>
      <c r="AR401" s="29"/>
      <c r="AS401" s="26"/>
      <c r="AT401" s="29"/>
      <c r="AU401" s="26"/>
      <c r="AV401" s="29"/>
      <c r="AW401" s="26"/>
      <c r="AX401" s="29"/>
      <c r="AY401" s="88"/>
      <c r="AZ401" s="89"/>
      <c r="BA401" s="88"/>
      <c r="BB401" s="89"/>
      <c r="BC401" s="88"/>
      <c r="BD401" s="89"/>
      <c r="BE401" s="88"/>
      <c r="BF401" s="29"/>
      <c r="BG401" s="26"/>
      <c r="BH401" s="29"/>
      <c r="BI401" s="26"/>
      <c r="BJ401" s="29"/>
      <c r="BK401" s="26"/>
      <c r="BL401" s="26"/>
      <c r="BM401" s="26"/>
      <c r="BO401" s="27"/>
      <c r="BP401" s="28"/>
      <c r="BQ401" s="29"/>
      <c r="BR401" s="26"/>
      <c r="BS401" s="29"/>
      <c r="BT401" s="26"/>
      <c r="BU401" s="29"/>
      <c r="BV401" s="26"/>
      <c r="BW401" s="29"/>
      <c r="BX401" s="26"/>
      <c r="BY401" s="29"/>
      <c r="BZ401" s="26"/>
      <c r="CA401" s="29"/>
      <c r="CB401" s="26"/>
      <c r="CC401" s="29"/>
      <c r="CD401" s="26"/>
      <c r="CE401" s="26"/>
      <c r="CF401" s="29"/>
      <c r="CG401" s="26"/>
      <c r="CH401" s="29"/>
      <c r="CI401" s="26"/>
      <c r="CJ401" s="29"/>
      <c r="CK401" s="26"/>
      <c r="CL401" s="29"/>
      <c r="CM401" s="26"/>
      <c r="CN401" s="29"/>
      <c r="CO401" s="26"/>
      <c r="CP401" s="29"/>
      <c r="CQ401" s="29"/>
      <c r="CR401" s="26"/>
      <c r="CS401" s="29"/>
      <c r="CT401" s="26"/>
      <c r="CU401" s="29"/>
      <c r="CV401" s="26"/>
      <c r="CW401" s="29"/>
      <c r="CY401" s="26"/>
      <c r="CZ401" s="26"/>
      <c r="DA401" s="29"/>
      <c r="DB401" s="32"/>
      <c r="DC401" s="29"/>
      <c r="DD401" s="26"/>
      <c r="FE401" s="26"/>
      <c r="FF401" s="26"/>
      <c r="FG401" s="26"/>
      <c r="FH401" s="26"/>
      <c r="FI401" s="26"/>
      <c r="FJ401" s="26"/>
      <c r="FK401" s="26"/>
      <c r="FL401" s="26"/>
      <c r="FM401" s="26"/>
      <c r="FN401" s="26"/>
      <c r="FO401" s="26"/>
      <c r="FP401" s="26"/>
      <c r="FQ401" s="26"/>
      <c r="FR401" s="26"/>
      <c r="FS401" s="26"/>
      <c r="FT401" s="26"/>
      <c r="FU401" s="26"/>
      <c r="FV401" s="26"/>
      <c r="FW401" s="26"/>
      <c r="FX401" s="26"/>
      <c r="FY401" s="26"/>
      <c r="FZ401" s="26"/>
      <c r="GA401" s="26"/>
      <c r="GB401" s="26"/>
      <c r="GC401" s="26"/>
      <c r="GD401" s="26"/>
      <c r="GE401" s="26"/>
      <c r="GF401" s="26"/>
      <c r="GG401" s="26"/>
      <c r="GH401" s="26"/>
      <c r="GI401" s="26"/>
      <c r="GJ401" s="26"/>
      <c r="GK401" s="26"/>
      <c r="GL401" s="26"/>
      <c r="GM401" s="26"/>
      <c r="GN401" s="26"/>
      <c r="GO401" s="26"/>
      <c r="GP401" s="26"/>
      <c r="GQ401" s="26"/>
      <c r="GR401" s="26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</row>
    <row r="402" spans="1:252" ht="12.75">
      <c r="A402" s="26"/>
      <c r="B402" s="26"/>
      <c r="C402" s="39"/>
      <c r="D402" s="39"/>
      <c r="E402" s="39"/>
      <c r="F402" s="39"/>
      <c r="G402" s="39"/>
      <c r="H402" s="39"/>
      <c r="I402" s="39"/>
      <c r="J402" s="39"/>
      <c r="K402" s="26"/>
      <c r="L402" s="7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87"/>
      <c r="AJ402" s="87"/>
      <c r="AK402" s="87"/>
      <c r="AL402" s="87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88"/>
      <c r="AZ402" s="88"/>
      <c r="BA402" s="88"/>
      <c r="BB402" s="88"/>
      <c r="BC402" s="88"/>
      <c r="BD402" s="88"/>
      <c r="BE402" s="88"/>
      <c r="BF402" s="26"/>
      <c r="BG402" s="26"/>
      <c r="BH402" s="26"/>
      <c r="BI402" s="26"/>
      <c r="BJ402" s="26"/>
      <c r="BK402" s="26"/>
      <c r="BL402" s="26"/>
      <c r="BM402" s="26"/>
      <c r="BO402" s="27"/>
      <c r="BP402" s="28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8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Y402" s="26"/>
      <c r="CZ402" s="26"/>
      <c r="DA402" s="26"/>
      <c r="DB402" s="32"/>
      <c r="DC402" s="26"/>
      <c r="DD402" s="26"/>
      <c r="FE402" s="26"/>
      <c r="FF402" s="26"/>
      <c r="FG402" s="26"/>
      <c r="FH402" s="26"/>
      <c r="FI402" s="26"/>
      <c r="FJ402" s="26"/>
      <c r="FK402" s="26"/>
      <c r="FL402" s="26"/>
      <c r="FM402" s="26"/>
      <c r="FN402" s="26"/>
      <c r="FO402" s="26"/>
      <c r="FP402" s="26"/>
      <c r="FQ402" s="26"/>
      <c r="FR402" s="26"/>
      <c r="FS402" s="26"/>
      <c r="FT402" s="26"/>
      <c r="FU402" s="26"/>
      <c r="FV402" s="26"/>
      <c r="FW402" s="26"/>
      <c r="FX402" s="26"/>
      <c r="FY402" s="26"/>
      <c r="FZ402" s="26"/>
      <c r="GA402" s="26"/>
      <c r="GB402" s="26"/>
      <c r="GC402" s="26"/>
      <c r="GD402" s="26"/>
      <c r="GE402" s="26"/>
      <c r="GF402" s="26"/>
      <c r="GG402" s="26"/>
      <c r="GH402" s="26"/>
      <c r="GI402" s="26"/>
      <c r="GJ402" s="26"/>
      <c r="GK402" s="26"/>
      <c r="GL402" s="26"/>
      <c r="GM402" s="26"/>
      <c r="GN402" s="26"/>
      <c r="GO402" s="26"/>
      <c r="GP402" s="26"/>
      <c r="GQ402" s="26"/>
      <c r="GR402" s="26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</row>
    <row r="403" spans="1:252" ht="12.75">
      <c r="A403" s="26"/>
      <c r="B403" s="26"/>
      <c r="C403" s="39"/>
      <c r="D403" s="39"/>
      <c r="E403" s="39"/>
      <c r="F403" s="39"/>
      <c r="G403" s="39"/>
      <c r="H403" s="39"/>
      <c r="I403" s="39"/>
      <c r="J403" s="39"/>
      <c r="K403" s="26"/>
      <c r="L403" s="7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87"/>
      <c r="AJ403" s="87"/>
      <c r="AK403" s="87"/>
      <c r="AL403" s="87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88"/>
      <c r="AZ403" s="88"/>
      <c r="BA403" s="88"/>
      <c r="BB403" s="88"/>
      <c r="BC403" s="88"/>
      <c r="BD403" s="88"/>
      <c r="BE403" s="88"/>
      <c r="BF403" s="26"/>
      <c r="BG403" s="26"/>
      <c r="BH403" s="26"/>
      <c r="BI403" s="26"/>
      <c r="BJ403" s="26"/>
      <c r="BK403" s="26"/>
      <c r="BL403" s="26"/>
      <c r="BM403" s="26"/>
      <c r="BO403" s="27"/>
      <c r="BP403" s="28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8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Y403" s="26"/>
      <c r="CZ403" s="26"/>
      <c r="DA403" s="26"/>
      <c r="DB403" s="32"/>
      <c r="DC403" s="26"/>
      <c r="DD403" s="26"/>
      <c r="FE403" s="26"/>
      <c r="FF403" s="26"/>
      <c r="FG403" s="26"/>
      <c r="FH403" s="26"/>
      <c r="FI403" s="26"/>
      <c r="FJ403" s="26"/>
      <c r="FK403" s="26"/>
      <c r="FL403" s="26"/>
      <c r="FM403" s="26"/>
      <c r="FN403" s="26"/>
      <c r="FO403" s="26"/>
      <c r="FP403" s="26"/>
      <c r="FQ403" s="26"/>
      <c r="FR403" s="26"/>
      <c r="FS403" s="26"/>
      <c r="FT403" s="26"/>
      <c r="FU403" s="26"/>
      <c r="FV403" s="26"/>
      <c r="FW403" s="26"/>
      <c r="FX403" s="26"/>
      <c r="FY403" s="26"/>
      <c r="FZ403" s="26"/>
      <c r="GA403" s="26"/>
      <c r="GB403" s="26"/>
      <c r="GC403" s="26"/>
      <c r="GD403" s="26"/>
      <c r="GE403" s="26"/>
      <c r="GF403" s="26"/>
      <c r="GG403" s="26"/>
      <c r="GH403" s="26"/>
      <c r="GI403" s="26"/>
      <c r="GJ403" s="26"/>
      <c r="GK403" s="26"/>
      <c r="GL403" s="26"/>
      <c r="GM403" s="26"/>
      <c r="GN403" s="26"/>
      <c r="GO403" s="26"/>
      <c r="GP403" s="26"/>
      <c r="GQ403" s="26"/>
      <c r="GR403" s="26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</row>
    <row r="404" spans="1:252" ht="12.75">
      <c r="A404" s="26"/>
      <c r="B404" s="26"/>
      <c r="C404" s="39"/>
      <c r="D404" s="39"/>
      <c r="E404" s="39"/>
      <c r="F404" s="39"/>
      <c r="G404" s="39"/>
      <c r="H404" s="39"/>
      <c r="I404" s="39"/>
      <c r="J404" s="39"/>
      <c r="K404" s="26"/>
      <c r="L404" s="7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87"/>
      <c r="AJ404" s="87"/>
      <c r="AK404" s="87"/>
      <c r="AL404" s="87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88"/>
      <c r="AZ404" s="88"/>
      <c r="BA404" s="88"/>
      <c r="BB404" s="88"/>
      <c r="BC404" s="88"/>
      <c r="BD404" s="88"/>
      <c r="BE404" s="88"/>
      <c r="BF404" s="26"/>
      <c r="BG404" s="26"/>
      <c r="BH404" s="26"/>
      <c r="BI404" s="26"/>
      <c r="BJ404" s="26"/>
      <c r="BK404" s="26"/>
      <c r="BL404" s="26"/>
      <c r="BM404" s="26"/>
      <c r="BO404" s="27"/>
      <c r="BP404" s="28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8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Y404" s="26"/>
      <c r="CZ404" s="26"/>
      <c r="DA404" s="26"/>
      <c r="DB404" s="32"/>
      <c r="DC404" s="26"/>
      <c r="DD404" s="26"/>
      <c r="FE404" s="26"/>
      <c r="FF404" s="26"/>
      <c r="FG404" s="26"/>
      <c r="FH404" s="26"/>
      <c r="FI404" s="26"/>
      <c r="FJ404" s="26"/>
      <c r="FK404" s="26"/>
      <c r="FL404" s="26"/>
      <c r="FM404" s="26"/>
      <c r="FN404" s="26"/>
      <c r="FO404" s="26"/>
      <c r="FP404" s="26"/>
      <c r="FQ404" s="26"/>
      <c r="FR404" s="26"/>
      <c r="FS404" s="26"/>
      <c r="FT404" s="26"/>
      <c r="FU404" s="26"/>
      <c r="FV404" s="26"/>
      <c r="FW404" s="26"/>
      <c r="FX404" s="26"/>
      <c r="FY404" s="26"/>
      <c r="FZ404" s="26"/>
      <c r="GA404" s="26"/>
      <c r="GB404" s="26"/>
      <c r="GC404" s="26"/>
      <c r="GD404" s="26"/>
      <c r="GE404" s="26"/>
      <c r="GF404" s="26"/>
      <c r="GG404" s="26"/>
      <c r="GH404" s="26"/>
      <c r="GI404" s="26"/>
      <c r="GJ404" s="26"/>
      <c r="GK404" s="26"/>
      <c r="GL404" s="26"/>
      <c r="GM404" s="26"/>
      <c r="GN404" s="26"/>
      <c r="GO404" s="26"/>
      <c r="GP404" s="26"/>
      <c r="GQ404" s="26"/>
      <c r="GR404" s="26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</row>
    <row r="405" spans="1:252" ht="12.75">
      <c r="A405" s="26"/>
      <c r="B405" s="26"/>
      <c r="C405" s="39"/>
      <c r="D405" s="39"/>
      <c r="E405" s="39"/>
      <c r="F405" s="39"/>
      <c r="G405" s="39"/>
      <c r="H405" s="39"/>
      <c r="I405" s="39"/>
      <c r="J405" s="39"/>
      <c r="K405" s="26"/>
      <c r="L405" s="7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87"/>
      <c r="AJ405" s="87"/>
      <c r="AK405" s="87"/>
      <c r="AL405" s="87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88"/>
      <c r="AZ405" s="88"/>
      <c r="BA405" s="88"/>
      <c r="BB405" s="88"/>
      <c r="BC405" s="88"/>
      <c r="BD405" s="88"/>
      <c r="BE405" s="88"/>
      <c r="BF405" s="26"/>
      <c r="BG405" s="26"/>
      <c r="BH405" s="26"/>
      <c r="BI405" s="26"/>
      <c r="BJ405" s="26"/>
      <c r="BK405" s="26"/>
      <c r="BL405" s="26"/>
      <c r="BM405" s="26"/>
      <c r="BO405" s="27"/>
      <c r="BP405" s="28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8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Y405" s="26"/>
      <c r="CZ405" s="26"/>
      <c r="DA405" s="26"/>
      <c r="DB405" s="32"/>
      <c r="DC405" s="26"/>
      <c r="DD405" s="26"/>
      <c r="FE405" s="26"/>
      <c r="FF405" s="26"/>
      <c r="FG405" s="26"/>
      <c r="FH405" s="26"/>
      <c r="FI405" s="26"/>
      <c r="FJ405" s="26"/>
      <c r="FK405" s="26"/>
      <c r="FL405" s="26"/>
      <c r="FM405" s="26"/>
      <c r="FN405" s="26"/>
      <c r="FO405" s="26"/>
      <c r="FP405" s="26"/>
      <c r="FQ405" s="26"/>
      <c r="FR405" s="26"/>
      <c r="FS405" s="26"/>
      <c r="FT405" s="26"/>
      <c r="FU405" s="26"/>
      <c r="FV405" s="26"/>
      <c r="FW405" s="26"/>
      <c r="FX405" s="26"/>
      <c r="FY405" s="26"/>
      <c r="FZ405" s="26"/>
      <c r="GA405" s="26"/>
      <c r="GB405" s="26"/>
      <c r="GC405" s="26"/>
      <c r="GD405" s="26"/>
      <c r="GE405" s="26"/>
      <c r="GF405" s="26"/>
      <c r="GG405" s="26"/>
      <c r="GH405" s="26"/>
      <c r="GI405" s="26"/>
      <c r="GJ405" s="26"/>
      <c r="GK405" s="26"/>
      <c r="GL405" s="26"/>
      <c r="GM405" s="26"/>
      <c r="GN405" s="26"/>
      <c r="GO405" s="26"/>
      <c r="GP405" s="26"/>
      <c r="GQ405" s="26"/>
      <c r="GR405" s="26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</row>
    <row r="406" spans="1:252" ht="12.75">
      <c r="A406" s="26"/>
      <c r="B406" s="26"/>
      <c r="C406" s="26"/>
      <c r="D406" s="26"/>
      <c r="E406" s="26"/>
      <c r="F406" s="26"/>
      <c r="G406" s="90"/>
      <c r="H406" s="90"/>
      <c r="I406" s="26"/>
      <c r="J406" s="26"/>
      <c r="K406" s="26"/>
      <c r="L406" s="7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87"/>
      <c r="AJ406" s="87"/>
      <c r="AK406" s="87"/>
      <c r="AL406" s="87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88"/>
      <c r="AZ406" s="88"/>
      <c r="BA406" s="88"/>
      <c r="BB406" s="88"/>
      <c r="BC406" s="88"/>
      <c r="BD406" s="88"/>
      <c r="BE406" s="88"/>
      <c r="BF406" s="26"/>
      <c r="BG406" s="26"/>
      <c r="BH406" s="26"/>
      <c r="BI406" s="26"/>
      <c r="BJ406" s="26"/>
      <c r="BK406" s="26"/>
      <c r="BL406" s="26"/>
      <c r="BM406" s="26"/>
      <c r="BO406" s="27"/>
      <c r="BP406" s="28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8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Y406" s="26"/>
      <c r="CZ406" s="26"/>
      <c r="DA406" s="26"/>
      <c r="DB406" s="32"/>
      <c r="DC406" s="26"/>
      <c r="DD406" s="26"/>
      <c r="FE406" s="26"/>
      <c r="FF406" s="26"/>
      <c r="FG406" s="26"/>
      <c r="FH406" s="26"/>
      <c r="FI406" s="26"/>
      <c r="FJ406" s="26"/>
      <c r="FK406" s="26"/>
      <c r="FL406" s="26"/>
      <c r="FM406" s="26"/>
      <c r="FN406" s="26"/>
      <c r="FO406" s="26"/>
      <c r="FP406" s="26"/>
      <c r="FQ406" s="26"/>
      <c r="FR406" s="26"/>
      <c r="FS406" s="26"/>
      <c r="FT406" s="26"/>
      <c r="FU406" s="26"/>
      <c r="FV406" s="26"/>
      <c r="FW406" s="26"/>
      <c r="FX406" s="26"/>
      <c r="FY406" s="26"/>
      <c r="FZ406" s="26"/>
      <c r="GA406" s="26"/>
      <c r="GB406" s="26"/>
      <c r="GC406" s="26"/>
      <c r="GD406" s="26"/>
      <c r="GE406" s="26"/>
      <c r="GF406" s="26"/>
      <c r="GG406" s="26"/>
      <c r="GH406" s="26"/>
      <c r="GI406" s="26"/>
      <c r="GJ406" s="26"/>
      <c r="GK406" s="26"/>
      <c r="GL406" s="26"/>
      <c r="GM406" s="26"/>
      <c r="GN406" s="26"/>
      <c r="GO406" s="26"/>
      <c r="GP406" s="26"/>
      <c r="GQ406" s="26"/>
      <c r="GR406" s="26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</row>
    <row r="407" spans="1:252" ht="12.75">
      <c r="A407" s="26"/>
      <c r="B407" s="26"/>
      <c r="C407" s="26"/>
      <c r="D407" s="26"/>
      <c r="E407" s="26"/>
      <c r="F407" s="26"/>
      <c r="G407" s="90"/>
      <c r="H407" s="90"/>
      <c r="I407" s="26"/>
      <c r="J407" s="26"/>
      <c r="K407" s="26"/>
      <c r="L407" s="7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87"/>
      <c r="AJ407" s="87"/>
      <c r="AK407" s="87"/>
      <c r="AL407" s="87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88"/>
      <c r="AZ407" s="88"/>
      <c r="BA407" s="88"/>
      <c r="BB407" s="88"/>
      <c r="BC407" s="88"/>
      <c r="BD407" s="88"/>
      <c r="BE407" s="88"/>
      <c r="BF407" s="26"/>
      <c r="BG407" s="26"/>
      <c r="BH407" s="26"/>
      <c r="BI407" s="26"/>
      <c r="BJ407" s="26"/>
      <c r="BK407" s="26"/>
      <c r="BL407" s="26"/>
      <c r="BM407" s="26"/>
      <c r="BO407" s="27"/>
      <c r="BP407" s="28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8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Y407" s="26"/>
      <c r="CZ407" s="26"/>
      <c r="DA407" s="26"/>
      <c r="DB407" s="32"/>
      <c r="DC407" s="26"/>
      <c r="DD407" s="26"/>
      <c r="FE407" s="26"/>
      <c r="FF407" s="26"/>
      <c r="FG407" s="26"/>
      <c r="FH407" s="26"/>
      <c r="FI407" s="26"/>
      <c r="FJ407" s="26"/>
      <c r="FK407" s="26"/>
      <c r="FL407" s="26"/>
      <c r="FM407" s="26"/>
      <c r="FN407" s="26"/>
      <c r="FO407" s="26"/>
      <c r="FP407" s="26"/>
      <c r="FQ407" s="26"/>
      <c r="FR407" s="26"/>
      <c r="FS407" s="26"/>
      <c r="FT407" s="26"/>
      <c r="FU407" s="26"/>
      <c r="FV407" s="26"/>
      <c r="FW407" s="26"/>
      <c r="FX407" s="26"/>
      <c r="FY407" s="26"/>
      <c r="FZ407" s="26"/>
      <c r="GA407" s="26"/>
      <c r="GB407" s="26"/>
      <c r="GC407" s="26"/>
      <c r="GD407" s="26"/>
      <c r="GE407" s="26"/>
      <c r="GF407" s="26"/>
      <c r="GG407" s="26"/>
      <c r="GH407" s="26"/>
      <c r="GI407" s="26"/>
      <c r="GJ407" s="26"/>
      <c r="GK407" s="26"/>
      <c r="GL407" s="26"/>
      <c r="GM407" s="26"/>
      <c r="GN407" s="26"/>
      <c r="GO407" s="26"/>
      <c r="GP407" s="26"/>
      <c r="GQ407" s="26"/>
      <c r="GR407" s="26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</row>
    <row r="408" spans="1:252" ht="12.75">
      <c r="A408" s="26"/>
      <c r="B408" s="26"/>
      <c r="C408" s="26"/>
      <c r="D408" s="26"/>
      <c r="E408" s="26"/>
      <c r="F408" s="26"/>
      <c r="G408" s="90"/>
      <c r="H408" s="90"/>
      <c r="I408" s="26"/>
      <c r="J408" s="26"/>
      <c r="K408" s="26"/>
      <c r="L408" s="7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87"/>
      <c r="AJ408" s="87"/>
      <c r="AK408" s="87"/>
      <c r="AL408" s="87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88"/>
      <c r="AZ408" s="88"/>
      <c r="BA408" s="88"/>
      <c r="BB408" s="88"/>
      <c r="BC408" s="88"/>
      <c r="BD408" s="88"/>
      <c r="BE408" s="88"/>
      <c r="BF408" s="26"/>
      <c r="BG408" s="26"/>
      <c r="BH408" s="26"/>
      <c r="BI408" s="26"/>
      <c r="BJ408" s="26"/>
      <c r="BK408" s="26"/>
      <c r="BL408" s="26"/>
      <c r="BM408" s="26"/>
      <c r="BO408" s="27"/>
      <c r="BP408" s="28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8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Y408" s="26"/>
      <c r="CZ408" s="26"/>
      <c r="DA408" s="26"/>
      <c r="DB408" s="32"/>
      <c r="DC408" s="26"/>
      <c r="DD408" s="26"/>
      <c r="FE408" s="26"/>
      <c r="FF408" s="26"/>
      <c r="FG408" s="26"/>
      <c r="FH408" s="26"/>
      <c r="FI408" s="26"/>
      <c r="FJ408" s="26"/>
      <c r="FK408" s="26"/>
      <c r="FL408" s="26"/>
      <c r="FM408" s="26"/>
      <c r="FN408" s="26"/>
      <c r="FO408" s="26"/>
      <c r="FP408" s="26"/>
      <c r="FQ408" s="26"/>
      <c r="FR408" s="26"/>
      <c r="FS408" s="26"/>
      <c r="FT408" s="26"/>
      <c r="FU408" s="26"/>
      <c r="FV408" s="26"/>
      <c r="FW408" s="26"/>
      <c r="FX408" s="26"/>
      <c r="FY408" s="26"/>
      <c r="FZ408" s="26"/>
      <c r="GA408" s="26"/>
      <c r="GB408" s="26"/>
      <c r="GC408" s="26"/>
      <c r="GD408" s="26"/>
      <c r="GE408" s="26"/>
      <c r="GF408" s="26"/>
      <c r="GG408" s="26"/>
      <c r="GH408" s="26"/>
      <c r="GI408" s="26"/>
      <c r="GJ408" s="26"/>
      <c r="GK408" s="26"/>
      <c r="GL408" s="26"/>
      <c r="GM408" s="26"/>
      <c r="GN408" s="26"/>
      <c r="GO408" s="26"/>
      <c r="GP408" s="26"/>
      <c r="GQ408" s="26"/>
      <c r="GR408" s="26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</row>
    <row r="409" spans="1:252" ht="12.75">
      <c r="A409" s="26"/>
      <c r="B409" s="26"/>
      <c r="C409" s="26"/>
      <c r="D409" s="26"/>
      <c r="E409" s="26"/>
      <c r="F409" s="26"/>
      <c r="G409" s="90"/>
      <c r="H409" s="90"/>
      <c r="I409" s="26"/>
      <c r="J409" s="26"/>
      <c r="K409" s="26"/>
      <c r="L409" s="7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87"/>
      <c r="AJ409" s="87"/>
      <c r="AK409" s="87"/>
      <c r="AL409" s="87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88"/>
      <c r="AZ409" s="88"/>
      <c r="BA409" s="88"/>
      <c r="BB409" s="88"/>
      <c r="BC409" s="88"/>
      <c r="BD409" s="88"/>
      <c r="BE409" s="88"/>
      <c r="BF409" s="26"/>
      <c r="BG409" s="26"/>
      <c r="BH409" s="26"/>
      <c r="BI409" s="26"/>
      <c r="BJ409" s="26"/>
      <c r="BK409" s="26"/>
      <c r="BL409" s="26"/>
      <c r="BM409" s="26"/>
      <c r="BO409" s="27"/>
      <c r="BP409" s="28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8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Y409" s="26"/>
      <c r="CZ409" s="26"/>
      <c r="DA409" s="26"/>
      <c r="DB409" s="32"/>
      <c r="DC409" s="26"/>
      <c r="DD409" s="26"/>
      <c r="FE409" s="26"/>
      <c r="FF409" s="26"/>
      <c r="FG409" s="26"/>
      <c r="FH409" s="26"/>
      <c r="FI409" s="26"/>
      <c r="FJ409" s="26"/>
      <c r="FK409" s="26"/>
      <c r="FL409" s="26"/>
      <c r="FM409" s="26"/>
      <c r="FN409" s="26"/>
      <c r="FO409" s="26"/>
      <c r="FP409" s="26"/>
      <c r="FQ409" s="26"/>
      <c r="FR409" s="26"/>
      <c r="FS409" s="26"/>
      <c r="FT409" s="26"/>
      <c r="FU409" s="26"/>
      <c r="FV409" s="26"/>
      <c r="FW409" s="26"/>
      <c r="FX409" s="26"/>
      <c r="FY409" s="26"/>
      <c r="FZ409" s="26"/>
      <c r="GA409" s="26"/>
      <c r="GB409" s="26"/>
      <c r="GC409" s="26"/>
      <c r="GD409" s="26"/>
      <c r="GE409" s="26"/>
      <c r="GF409" s="26"/>
      <c r="GG409" s="26"/>
      <c r="GH409" s="26"/>
      <c r="GI409" s="26"/>
      <c r="GJ409" s="26"/>
      <c r="GK409" s="26"/>
      <c r="GL409" s="26"/>
      <c r="GM409" s="26"/>
      <c r="GN409" s="26"/>
      <c r="GO409" s="26"/>
      <c r="GP409" s="26"/>
      <c r="GQ409" s="26"/>
      <c r="GR409" s="26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</row>
    <row r="410" spans="1:252" ht="12.75">
      <c r="A410" s="26"/>
      <c r="B410" s="26"/>
      <c r="C410" s="26"/>
      <c r="D410" s="26"/>
      <c r="E410" s="26"/>
      <c r="F410" s="26"/>
      <c r="G410" s="90"/>
      <c r="H410" s="90"/>
      <c r="I410" s="26"/>
      <c r="J410" s="26"/>
      <c r="K410" s="26"/>
      <c r="L410" s="7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87"/>
      <c r="AJ410" s="87"/>
      <c r="AK410" s="87"/>
      <c r="AL410" s="87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88"/>
      <c r="AZ410" s="88"/>
      <c r="BA410" s="88"/>
      <c r="BB410" s="88"/>
      <c r="BC410" s="88"/>
      <c r="BD410" s="88"/>
      <c r="BE410" s="88"/>
      <c r="BF410" s="26"/>
      <c r="BG410" s="26"/>
      <c r="BH410" s="26"/>
      <c r="BI410" s="26"/>
      <c r="BJ410" s="26"/>
      <c r="BK410" s="26"/>
      <c r="BL410" s="26"/>
      <c r="BM410" s="26"/>
      <c r="BO410" s="27"/>
      <c r="BP410" s="28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8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Y410" s="26"/>
      <c r="CZ410" s="26"/>
      <c r="DA410" s="26"/>
      <c r="DB410" s="32"/>
      <c r="DC410" s="26"/>
      <c r="DD410" s="26"/>
      <c r="FE410" s="26"/>
      <c r="FF410" s="26"/>
      <c r="FG410" s="26"/>
      <c r="FH410" s="26"/>
      <c r="FI410" s="26"/>
      <c r="FJ410" s="26"/>
      <c r="FK410" s="26"/>
      <c r="FL410" s="26"/>
      <c r="FM410" s="26"/>
      <c r="FN410" s="26"/>
      <c r="FO410" s="26"/>
      <c r="FP410" s="26"/>
      <c r="FQ410" s="26"/>
      <c r="FR410" s="26"/>
      <c r="FS410" s="26"/>
      <c r="FT410" s="26"/>
      <c r="FU410" s="26"/>
      <c r="FV410" s="26"/>
      <c r="FW410" s="26"/>
      <c r="FX410" s="26"/>
      <c r="FY410" s="26"/>
      <c r="FZ410" s="26"/>
      <c r="GA410" s="26"/>
      <c r="GB410" s="26"/>
      <c r="GC410" s="26"/>
      <c r="GD410" s="26"/>
      <c r="GE410" s="26"/>
      <c r="GF410" s="26"/>
      <c r="GG410" s="26"/>
      <c r="GH410" s="26"/>
      <c r="GI410" s="26"/>
      <c r="GJ410" s="26"/>
      <c r="GK410" s="26"/>
      <c r="GL410" s="26"/>
      <c r="GM410" s="26"/>
      <c r="GN410" s="26"/>
      <c r="GO410" s="26"/>
      <c r="GP410" s="26"/>
      <c r="GQ410" s="26"/>
      <c r="GR410" s="26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</row>
    <row r="411" spans="1:252" ht="12.75">
      <c r="A411" s="26"/>
      <c r="B411" s="26"/>
      <c r="C411" s="26"/>
      <c r="D411" s="26"/>
      <c r="E411" s="26"/>
      <c r="F411" s="26"/>
      <c r="G411" s="90"/>
      <c r="H411" s="90"/>
      <c r="I411" s="26"/>
      <c r="J411" s="26"/>
      <c r="K411" s="26"/>
      <c r="L411" s="7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87"/>
      <c r="AJ411" s="87"/>
      <c r="AK411" s="87"/>
      <c r="AL411" s="87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88"/>
      <c r="AZ411" s="88"/>
      <c r="BA411" s="88"/>
      <c r="BB411" s="88"/>
      <c r="BC411" s="88"/>
      <c r="BD411" s="88"/>
      <c r="BE411" s="88"/>
      <c r="BF411" s="26"/>
      <c r="BG411" s="26"/>
      <c r="BH411" s="26"/>
      <c r="BI411" s="26"/>
      <c r="BJ411" s="26"/>
      <c r="BK411" s="26"/>
      <c r="BL411" s="26"/>
      <c r="BM411" s="26"/>
      <c r="BO411" s="27"/>
      <c r="BP411" s="28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8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Y411" s="26"/>
      <c r="CZ411" s="26"/>
      <c r="DA411" s="26"/>
      <c r="DB411" s="32"/>
      <c r="DC411" s="26"/>
      <c r="DD411" s="26"/>
      <c r="FE411" s="26"/>
      <c r="FF411" s="26"/>
      <c r="FG411" s="26"/>
      <c r="FH411" s="26"/>
      <c r="FI411" s="26"/>
      <c r="FJ411" s="26"/>
      <c r="FK411" s="26"/>
      <c r="FL411" s="26"/>
      <c r="FM411" s="26"/>
      <c r="FN411" s="26"/>
      <c r="FO411" s="26"/>
      <c r="FP411" s="26"/>
      <c r="FQ411" s="26"/>
      <c r="FR411" s="26"/>
      <c r="FS411" s="26"/>
      <c r="FT411" s="26"/>
      <c r="FU411" s="26"/>
      <c r="FV411" s="26"/>
      <c r="FW411" s="26"/>
      <c r="FX411" s="26"/>
      <c r="FY411" s="26"/>
      <c r="FZ411" s="26"/>
      <c r="GA411" s="26"/>
      <c r="GB411" s="26"/>
      <c r="GC411" s="26"/>
      <c r="GD411" s="26"/>
      <c r="GE411" s="26"/>
      <c r="GF411" s="26"/>
      <c r="GG411" s="26"/>
      <c r="GH411" s="26"/>
      <c r="GI411" s="26"/>
      <c r="GJ411" s="26"/>
      <c r="GK411" s="26"/>
      <c r="GL411" s="26"/>
      <c r="GM411" s="26"/>
      <c r="GN411" s="26"/>
      <c r="GO411" s="26"/>
      <c r="GP411" s="26"/>
      <c r="GQ411" s="26"/>
      <c r="GR411" s="26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</row>
    <row r="412" spans="1:252" ht="12.75">
      <c r="A412" s="26"/>
      <c r="B412" s="26"/>
      <c r="C412" s="26"/>
      <c r="D412" s="26"/>
      <c r="E412" s="26"/>
      <c r="F412" s="26"/>
      <c r="G412" s="90"/>
      <c r="H412" s="90"/>
      <c r="I412" s="26"/>
      <c r="J412" s="26"/>
      <c r="K412" s="26"/>
      <c r="L412" s="7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87"/>
      <c r="AJ412" s="87"/>
      <c r="AK412" s="87"/>
      <c r="AL412" s="87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88"/>
      <c r="AZ412" s="88"/>
      <c r="BA412" s="88"/>
      <c r="BB412" s="88"/>
      <c r="BC412" s="88"/>
      <c r="BD412" s="88"/>
      <c r="BE412" s="88"/>
      <c r="BF412" s="26"/>
      <c r="BG412" s="26"/>
      <c r="BH412" s="26"/>
      <c r="BI412" s="26"/>
      <c r="BJ412" s="26"/>
      <c r="BK412" s="26"/>
      <c r="BL412" s="26"/>
      <c r="BM412" s="26"/>
      <c r="BO412" s="27"/>
      <c r="BP412" s="28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8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Y412" s="26"/>
      <c r="CZ412" s="26"/>
      <c r="DA412" s="26"/>
      <c r="DB412" s="32"/>
      <c r="DC412" s="26"/>
      <c r="DD412" s="26"/>
      <c r="FE412" s="26"/>
      <c r="FF412" s="26"/>
      <c r="FG412" s="26"/>
      <c r="FH412" s="26"/>
      <c r="FI412" s="26"/>
      <c r="FJ412" s="26"/>
      <c r="FK412" s="26"/>
      <c r="FL412" s="26"/>
      <c r="FM412" s="26"/>
      <c r="FN412" s="26"/>
      <c r="FO412" s="26"/>
      <c r="FP412" s="26"/>
      <c r="FQ412" s="26"/>
      <c r="FR412" s="26"/>
      <c r="FS412" s="26"/>
      <c r="FT412" s="26"/>
      <c r="FU412" s="26"/>
      <c r="FV412" s="26"/>
      <c r="FW412" s="26"/>
      <c r="FX412" s="26"/>
      <c r="FY412" s="26"/>
      <c r="FZ412" s="26"/>
      <c r="GA412" s="26"/>
      <c r="GB412" s="26"/>
      <c r="GC412" s="26"/>
      <c r="GD412" s="26"/>
      <c r="GE412" s="26"/>
      <c r="GF412" s="26"/>
      <c r="GG412" s="26"/>
      <c r="GH412" s="26"/>
      <c r="GI412" s="26"/>
      <c r="GJ412" s="26"/>
      <c r="GK412" s="26"/>
      <c r="GL412" s="26"/>
      <c r="GM412" s="26"/>
      <c r="GN412" s="26"/>
      <c r="GO412" s="26"/>
      <c r="GP412" s="26"/>
      <c r="GQ412" s="26"/>
      <c r="GR412" s="26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</row>
    <row r="413" spans="1:252" ht="12.75">
      <c r="A413" s="26"/>
      <c r="B413" s="26"/>
      <c r="C413" s="26"/>
      <c r="D413" s="26"/>
      <c r="E413" s="26"/>
      <c r="F413" s="26"/>
      <c r="G413" s="90"/>
      <c r="H413" s="90"/>
      <c r="I413" s="26"/>
      <c r="J413" s="26"/>
      <c r="K413" s="26"/>
      <c r="L413" s="7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87"/>
      <c r="AJ413" s="87"/>
      <c r="AK413" s="87"/>
      <c r="AL413" s="87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88"/>
      <c r="AZ413" s="88"/>
      <c r="BA413" s="88"/>
      <c r="BB413" s="88"/>
      <c r="BC413" s="88"/>
      <c r="BD413" s="88"/>
      <c r="BE413" s="88"/>
      <c r="BF413" s="26"/>
      <c r="BG413" s="26"/>
      <c r="BH413" s="26"/>
      <c r="BI413" s="26"/>
      <c r="BJ413" s="26"/>
      <c r="BK413" s="26"/>
      <c r="BL413" s="26"/>
      <c r="BM413" s="26"/>
      <c r="BO413" s="27"/>
      <c r="BP413" s="28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8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Y413" s="26"/>
      <c r="CZ413" s="26"/>
      <c r="DA413" s="26"/>
      <c r="DB413" s="32"/>
      <c r="DC413" s="26"/>
      <c r="DD413" s="26"/>
      <c r="FE413" s="26"/>
      <c r="FF413" s="26"/>
      <c r="FG413" s="26"/>
      <c r="FH413" s="26"/>
      <c r="FI413" s="26"/>
      <c r="FJ413" s="26"/>
      <c r="FK413" s="26"/>
      <c r="FL413" s="26"/>
      <c r="FM413" s="26"/>
      <c r="FN413" s="26"/>
      <c r="FO413" s="26"/>
      <c r="FP413" s="26"/>
      <c r="FQ413" s="26"/>
      <c r="FR413" s="26"/>
      <c r="FS413" s="26"/>
      <c r="FT413" s="26"/>
      <c r="FU413" s="26"/>
      <c r="FV413" s="26"/>
      <c r="FW413" s="26"/>
      <c r="FX413" s="26"/>
      <c r="FY413" s="26"/>
      <c r="FZ413" s="26"/>
      <c r="GA413" s="26"/>
      <c r="GB413" s="26"/>
      <c r="GC413" s="26"/>
      <c r="GD413" s="26"/>
      <c r="GE413" s="26"/>
      <c r="GF413" s="26"/>
      <c r="GG413" s="26"/>
      <c r="GH413" s="26"/>
      <c r="GI413" s="26"/>
      <c r="GJ413" s="26"/>
      <c r="GK413" s="26"/>
      <c r="GL413" s="26"/>
      <c r="GM413" s="26"/>
      <c r="GN413" s="26"/>
      <c r="GO413" s="26"/>
      <c r="GP413" s="26"/>
      <c r="GQ413" s="26"/>
      <c r="GR413" s="26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</row>
    <row r="414" spans="1:252" ht="12.75">
      <c r="A414" s="26"/>
      <c r="B414" s="26"/>
      <c r="C414" s="26"/>
      <c r="D414" s="26"/>
      <c r="E414" s="26"/>
      <c r="F414" s="26"/>
      <c r="G414" s="90"/>
      <c r="H414" s="90"/>
      <c r="I414" s="26"/>
      <c r="J414" s="26"/>
      <c r="K414" s="26"/>
      <c r="L414" s="7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87"/>
      <c r="AJ414" s="87"/>
      <c r="AK414" s="87"/>
      <c r="AL414" s="87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88"/>
      <c r="AZ414" s="88"/>
      <c r="BA414" s="88"/>
      <c r="BB414" s="88"/>
      <c r="BC414" s="88"/>
      <c r="BD414" s="88"/>
      <c r="BE414" s="88"/>
      <c r="BF414" s="26"/>
      <c r="BG414" s="26"/>
      <c r="BH414" s="26"/>
      <c r="BI414" s="26"/>
      <c r="BJ414" s="26"/>
      <c r="BK414" s="26"/>
      <c r="BL414" s="26"/>
      <c r="BM414" s="26"/>
      <c r="BO414" s="27"/>
      <c r="BP414" s="28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8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Y414" s="26"/>
      <c r="CZ414" s="26"/>
      <c r="DA414" s="26"/>
      <c r="DB414" s="32"/>
      <c r="DC414" s="26"/>
      <c r="DD414" s="26"/>
      <c r="FE414" s="26"/>
      <c r="FF414" s="26"/>
      <c r="FG414" s="26"/>
      <c r="FH414" s="26"/>
      <c r="FI414" s="26"/>
      <c r="FJ414" s="26"/>
      <c r="FK414" s="26"/>
      <c r="FL414" s="26"/>
      <c r="FM414" s="26"/>
      <c r="FN414" s="26"/>
      <c r="FO414" s="26"/>
      <c r="FP414" s="26"/>
      <c r="FQ414" s="26"/>
      <c r="FR414" s="26"/>
      <c r="FS414" s="26"/>
      <c r="FT414" s="26"/>
      <c r="FU414" s="26"/>
      <c r="FV414" s="26"/>
      <c r="FW414" s="26"/>
      <c r="FX414" s="26"/>
      <c r="FY414" s="26"/>
      <c r="FZ414" s="26"/>
      <c r="GA414" s="26"/>
      <c r="GB414" s="26"/>
      <c r="GC414" s="26"/>
      <c r="GD414" s="26"/>
      <c r="GE414" s="26"/>
      <c r="GF414" s="26"/>
      <c r="GG414" s="26"/>
      <c r="GH414" s="26"/>
      <c r="GI414" s="26"/>
      <c r="GJ414" s="26"/>
      <c r="GK414" s="26"/>
      <c r="GL414" s="26"/>
      <c r="GM414" s="26"/>
      <c r="GN414" s="26"/>
      <c r="GO414" s="26"/>
      <c r="GP414" s="26"/>
      <c r="GQ414" s="26"/>
      <c r="GR414" s="26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</row>
    <row r="415" spans="1:252" ht="12.75">
      <c r="A415" s="10"/>
      <c r="B415" s="10"/>
      <c r="D415" s="10"/>
      <c r="G415" s="56"/>
      <c r="H415" s="56"/>
      <c r="I415" s="10"/>
      <c r="J415" s="10"/>
      <c r="K415" s="10"/>
      <c r="L415" s="7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57"/>
      <c r="AJ415" s="57"/>
      <c r="AK415" s="57"/>
      <c r="AL415" s="57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58"/>
      <c r="AZ415" s="58"/>
      <c r="BA415" s="58"/>
      <c r="BB415" s="58"/>
      <c r="BC415" s="58"/>
      <c r="BD415" s="58"/>
      <c r="BE415" s="58"/>
      <c r="BF415" s="10"/>
      <c r="BG415" s="10"/>
      <c r="BH415" s="10"/>
      <c r="BI415" s="10"/>
      <c r="BJ415" s="10"/>
      <c r="BK415" s="10"/>
      <c r="BL415" s="10"/>
      <c r="BM415" s="26"/>
      <c r="BO415" s="27"/>
      <c r="BP415" s="28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8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Y415" s="26"/>
      <c r="CZ415" s="26"/>
      <c r="DA415" s="26"/>
      <c r="DB415" s="32"/>
      <c r="DC415" s="26"/>
      <c r="DD415" s="26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</row>
    <row r="416" spans="1:252" ht="12.75">
      <c r="A416" s="10"/>
      <c r="B416" s="10"/>
      <c r="D416" s="10"/>
      <c r="G416" s="56"/>
      <c r="H416" s="56"/>
      <c r="I416" s="10"/>
      <c r="J416" s="10"/>
      <c r="K416" s="10"/>
      <c r="L416" s="7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57"/>
      <c r="AJ416" s="57"/>
      <c r="AK416" s="57"/>
      <c r="AL416" s="57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58"/>
      <c r="AZ416" s="58"/>
      <c r="BA416" s="58"/>
      <c r="BB416" s="58"/>
      <c r="BC416" s="58"/>
      <c r="BD416" s="58"/>
      <c r="BE416" s="58"/>
      <c r="BF416" s="10"/>
      <c r="BG416" s="10"/>
      <c r="BH416" s="10"/>
      <c r="BI416" s="10"/>
      <c r="BJ416" s="10"/>
      <c r="BK416" s="10"/>
      <c r="BL416" s="10"/>
      <c r="BM416" s="26"/>
      <c r="BO416" s="27"/>
      <c r="BP416" s="28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8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Y416" s="26"/>
      <c r="CZ416" s="26"/>
      <c r="DA416" s="26"/>
      <c r="DB416" s="32"/>
      <c r="DC416" s="26"/>
      <c r="DD416" s="26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  <c r="GW416" s="10"/>
      <c r="GX416" s="10"/>
      <c r="GY416" s="10"/>
      <c r="GZ416" s="10"/>
      <c r="HA416" s="10"/>
      <c r="HB416" s="10"/>
      <c r="HC416" s="10"/>
      <c r="HD416" s="10"/>
      <c r="HE416" s="10"/>
      <c r="HF416" s="10"/>
      <c r="HG416" s="10"/>
      <c r="HH416" s="10"/>
      <c r="HI416" s="10"/>
      <c r="HJ416" s="10"/>
      <c r="HK416" s="10"/>
      <c r="HL416" s="10"/>
      <c r="HM416" s="10"/>
      <c r="HN416" s="10"/>
      <c r="HO416" s="10"/>
      <c r="HP416" s="10"/>
      <c r="HQ416" s="10"/>
      <c r="HR416" s="10"/>
      <c r="HS416" s="10"/>
      <c r="HT416" s="10"/>
      <c r="HU416" s="10"/>
      <c r="HV416" s="10"/>
      <c r="HW416" s="10"/>
      <c r="HX416" s="10"/>
      <c r="HY416" s="10"/>
      <c r="HZ416" s="10"/>
      <c r="IA416" s="10"/>
      <c r="IB416" s="10"/>
      <c r="IC416" s="10"/>
      <c r="ID416" s="10"/>
      <c r="IE416" s="10"/>
      <c r="IF416" s="10"/>
      <c r="IG416" s="10"/>
      <c r="IH416" s="10"/>
      <c r="II416" s="10"/>
      <c r="IJ416" s="10"/>
      <c r="IK416" s="10"/>
      <c r="IL416" s="10"/>
      <c r="IM416" s="10"/>
      <c r="IN416" s="10"/>
      <c r="IO416" s="10"/>
      <c r="IP416" s="10"/>
      <c r="IQ416" s="10"/>
      <c r="IR416" s="10"/>
    </row>
    <row r="417" spans="1:252" ht="12.75">
      <c r="A417" s="10"/>
      <c r="B417" s="10"/>
      <c r="D417" s="10"/>
      <c r="G417" s="56"/>
      <c r="H417" s="56"/>
      <c r="I417" s="10"/>
      <c r="J417" s="10"/>
      <c r="K417" s="10"/>
      <c r="L417" s="7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57"/>
      <c r="AJ417" s="57"/>
      <c r="AK417" s="57"/>
      <c r="AL417" s="57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58"/>
      <c r="AZ417" s="58"/>
      <c r="BA417" s="58"/>
      <c r="BB417" s="58"/>
      <c r="BC417" s="58"/>
      <c r="BD417" s="58"/>
      <c r="BE417" s="58"/>
      <c r="BF417" s="10"/>
      <c r="BG417" s="10"/>
      <c r="BH417" s="10"/>
      <c r="BI417" s="10"/>
      <c r="BJ417" s="10"/>
      <c r="BK417" s="10"/>
      <c r="BL417" s="10"/>
      <c r="BM417" s="26"/>
      <c r="BO417" s="27"/>
      <c r="BP417" s="28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8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Y417" s="26"/>
      <c r="CZ417" s="26"/>
      <c r="DA417" s="26"/>
      <c r="DB417" s="32"/>
      <c r="DC417" s="26"/>
      <c r="DD417" s="26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</row>
    <row r="418" spans="1:252" ht="12.75">
      <c r="A418" s="10"/>
      <c r="B418" s="10"/>
      <c r="D418" s="10"/>
      <c r="G418" s="56"/>
      <c r="H418" s="56"/>
      <c r="I418" s="10"/>
      <c r="J418" s="10"/>
      <c r="K418" s="10"/>
      <c r="L418" s="7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57"/>
      <c r="AJ418" s="57"/>
      <c r="AK418" s="57"/>
      <c r="AL418" s="57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58"/>
      <c r="AZ418" s="58"/>
      <c r="BA418" s="58"/>
      <c r="BB418" s="58"/>
      <c r="BC418" s="58"/>
      <c r="BD418" s="58"/>
      <c r="BE418" s="58"/>
      <c r="BF418" s="10"/>
      <c r="BG418" s="10"/>
      <c r="BH418" s="10"/>
      <c r="BI418" s="10"/>
      <c r="BJ418" s="10"/>
      <c r="BK418" s="10"/>
      <c r="BL418" s="10"/>
      <c r="BM418" s="26"/>
      <c r="BO418" s="27"/>
      <c r="BP418" s="28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8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Y418" s="26"/>
      <c r="CZ418" s="26"/>
      <c r="DA418" s="26"/>
      <c r="DB418" s="32"/>
      <c r="DC418" s="26"/>
      <c r="DD418" s="26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</row>
    <row r="419" spans="1:252" ht="12.75">
      <c r="A419" s="10"/>
      <c r="B419" s="10"/>
      <c r="D419" s="10"/>
      <c r="G419" s="56"/>
      <c r="H419" s="56"/>
      <c r="I419" s="10"/>
      <c r="J419" s="10"/>
      <c r="K419" s="10"/>
      <c r="L419" s="7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57"/>
      <c r="AJ419" s="57"/>
      <c r="AK419" s="57"/>
      <c r="AL419" s="57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58"/>
      <c r="AZ419" s="58"/>
      <c r="BA419" s="58"/>
      <c r="BB419" s="58"/>
      <c r="BC419" s="58"/>
      <c r="BD419" s="58"/>
      <c r="BE419" s="58"/>
      <c r="BF419" s="10"/>
      <c r="BG419" s="10"/>
      <c r="BH419" s="10"/>
      <c r="BI419" s="10"/>
      <c r="BJ419" s="10"/>
      <c r="BK419" s="10"/>
      <c r="BL419" s="10"/>
      <c r="BM419" s="26"/>
      <c r="BO419" s="27"/>
      <c r="BP419" s="28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8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Y419" s="26"/>
      <c r="CZ419" s="26"/>
      <c r="DA419" s="26"/>
      <c r="DB419" s="32"/>
      <c r="DC419" s="26"/>
      <c r="DD419" s="26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</row>
    <row r="420" spans="1:252" ht="12.75">
      <c r="A420" s="10"/>
      <c r="B420" s="10"/>
      <c r="D420" s="10"/>
      <c r="G420" s="56"/>
      <c r="H420" s="56"/>
      <c r="I420" s="10"/>
      <c r="J420" s="10"/>
      <c r="K420" s="10"/>
      <c r="L420" s="7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57"/>
      <c r="AJ420" s="57"/>
      <c r="AK420" s="57"/>
      <c r="AL420" s="57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58"/>
      <c r="AZ420" s="58"/>
      <c r="BA420" s="58"/>
      <c r="BB420" s="58"/>
      <c r="BC420" s="58"/>
      <c r="BD420" s="58"/>
      <c r="BE420" s="58"/>
      <c r="BF420" s="10"/>
      <c r="BG420" s="10"/>
      <c r="BH420" s="10"/>
      <c r="BI420" s="10"/>
      <c r="BJ420" s="10"/>
      <c r="BK420" s="10"/>
      <c r="BL420" s="10"/>
      <c r="BM420" s="26"/>
      <c r="BO420" s="27"/>
      <c r="BP420" s="28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8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Y420" s="26"/>
      <c r="CZ420" s="26"/>
      <c r="DA420" s="26"/>
      <c r="DB420" s="32"/>
      <c r="DC420" s="26"/>
      <c r="DD420" s="26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  <c r="GW420" s="10"/>
      <c r="GX420" s="10"/>
      <c r="GY420" s="10"/>
      <c r="GZ420" s="10"/>
      <c r="HA420" s="10"/>
      <c r="HB420" s="10"/>
      <c r="HC420" s="10"/>
      <c r="HD420" s="10"/>
      <c r="HE420" s="10"/>
      <c r="HF420" s="10"/>
      <c r="HG420" s="10"/>
      <c r="HH420" s="10"/>
      <c r="HI420" s="10"/>
      <c r="HJ420" s="10"/>
      <c r="HK420" s="10"/>
      <c r="HL420" s="10"/>
      <c r="HM420" s="10"/>
      <c r="HN420" s="10"/>
      <c r="HO420" s="10"/>
      <c r="HP420" s="10"/>
      <c r="HQ420" s="10"/>
      <c r="HR420" s="10"/>
      <c r="HS420" s="10"/>
      <c r="HT420" s="10"/>
      <c r="HU420" s="10"/>
      <c r="HV420" s="10"/>
      <c r="HW420" s="10"/>
      <c r="HX420" s="10"/>
      <c r="HY420" s="10"/>
      <c r="HZ420" s="10"/>
      <c r="IA420" s="10"/>
      <c r="IB420" s="10"/>
      <c r="IC420" s="10"/>
      <c r="ID420" s="10"/>
      <c r="IE420" s="10"/>
      <c r="IF420" s="10"/>
      <c r="IG420" s="10"/>
      <c r="IH420" s="10"/>
      <c r="II420" s="10"/>
      <c r="IJ420" s="10"/>
      <c r="IK420" s="10"/>
      <c r="IL420" s="10"/>
      <c r="IM420" s="10"/>
      <c r="IN420" s="10"/>
      <c r="IO420" s="10"/>
      <c r="IP420" s="10"/>
      <c r="IQ420" s="10"/>
      <c r="IR420" s="10"/>
    </row>
    <row r="421" spans="1:252" ht="12.75">
      <c r="A421" s="10"/>
      <c r="B421" s="10"/>
      <c r="D421" s="10"/>
      <c r="G421" s="56"/>
      <c r="H421" s="56"/>
      <c r="I421" s="10"/>
      <c r="J421" s="10"/>
      <c r="K421" s="10"/>
      <c r="L421" s="7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57"/>
      <c r="AJ421" s="57"/>
      <c r="AK421" s="57"/>
      <c r="AL421" s="57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58"/>
      <c r="AZ421" s="58"/>
      <c r="BA421" s="58"/>
      <c r="BB421" s="58"/>
      <c r="BC421" s="58"/>
      <c r="BD421" s="58"/>
      <c r="BE421" s="58"/>
      <c r="BF421" s="10"/>
      <c r="BG421" s="10"/>
      <c r="BH421" s="10"/>
      <c r="BI421" s="10"/>
      <c r="BJ421" s="10"/>
      <c r="BK421" s="10"/>
      <c r="BL421" s="10"/>
      <c r="BM421" s="26"/>
      <c r="BO421" s="27"/>
      <c r="BP421" s="28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8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Y421" s="26"/>
      <c r="CZ421" s="26"/>
      <c r="DA421" s="26"/>
      <c r="DB421" s="32"/>
      <c r="DC421" s="26"/>
      <c r="DD421" s="26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</row>
    <row r="422" spans="1:252" ht="12.75">
      <c r="A422" s="10"/>
      <c r="B422" s="10"/>
      <c r="D422" s="10"/>
      <c r="G422" s="56"/>
      <c r="H422" s="56"/>
      <c r="I422" s="10"/>
      <c r="J422" s="10"/>
      <c r="K422" s="10"/>
      <c r="L422" s="7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57"/>
      <c r="AJ422" s="57"/>
      <c r="AK422" s="57"/>
      <c r="AL422" s="57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58"/>
      <c r="AZ422" s="58"/>
      <c r="BA422" s="58"/>
      <c r="BB422" s="58"/>
      <c r="BC422" s="58"/>
      <c r="BD422" s="58"/>
      <c r="BE422" s="58"/>
      <c r="BF422" s="10"/>
      <c r="BG422" s="10"/>
      <c r="BH422" s="10"/>
      <c r="BI422" s="10"/>
      <c r="BJ422" s="10"/>
      <c r="BK422" s="10"/>
      <c r="BL422" s="10"/>
      <c r="BM422" s="26"/>
      <c r="BO422" s="27"/>
      <c r="BP422" s="28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8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Y422" s="26"/>
      <c r="CZ422" s="26"/>
      <c r="DA422" s="26"/>
      <c r="DB422" s="32"/>
      <c r="DC422" s="26"/>
      <c r="DD422" s="26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</row>
    <row r="423" spans="1:252" ht="12.75">
      <c r="A423" s="10"/>
      <c r="B423" s="10"/>
      <c r="D423" s="10"/>
      <c r="G423" s="56"/>
      <c r="H423" s="56"/>
      <c r="I423" s="10"/>
      <c r="J423" s="10"/>
      <c r="K423" s="10"/>
      <c r="L423" s="7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57"/>
      <c r="AJ423" s="57"/>
      <c r="AK423" s="57"/>
      <c r="AL423" s="57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58"/>
      <c r="AZ423" s="58"/>
      <c r="BA423" s="58"/>
      <c r="BB423" s="58"/>
      <c r="BC423" s="58"/>
      <c r="BD423" s="58"/>
      <c r="BE423" s="58"/>
      <c r="BF423" s="10"/>
      <c r="BG423" s="10"/>
      <c r="BH423" s="10"/>
      <c r="BI423" s="10"/>
      <c r="BJ423" s="10"/>
      <c r="BK423" s="10"/>
      <c r="BL423" s="10"/>
      <c r="BM423" s="26"/>
      <c r="BO423" s="27"/>
      <c r="BP423" s="28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8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Y423" s="26"/>
      <c r="CZ423" s="26"/>
      <c r="DA423" s="26"/>
      <c r="DB423" s="32"/>
      <c r="DC423" s="26"/>
      <c r="DD423" s="26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  <c r="GW423" s="10"/>
      <c r="GX423" s="10"/>
      <c r="GY423" s="10"/>
      <c r="GZ423" s="10"/>
      <c r="HA423" s="10"/>
      <c r="HB423" s="10"/>
      <c r="HC423" s="10"/>
      <c r="HD423" s="10"/>
      <c r="HE423" s="10"/>
      <c r="HF423" s="10"/>
      <c r="HG423" s="10"/>
      <c r="HH423" s="10"/>
      <c r="HI423" s="10"/>
      <c r="HJ423" s="10"/>
      <c r="HK423" s="10"/>
      <c r="HL423" s="10"/>
      <c r="HM423" s="10"/>
      <c r="HN423" s="10"/>
      <c r="HO423" s="10"/>
      <c r="HP423" s="10"/>
      <c r="HQ423" s="10"/>
      <c r="HR423" s="10"/>
      <c r="HS423" s="10"/>
      <c r="HT423" s="10"/>
      <c r="HU423" s="10"/>
      <c r="HV423" s="10"/>
      <c r="HW423" s="10"/>
      <c r="HX423" s="10"/>
      <c r="HY423" s="10"/>
      <c r="HZ423" s="10"/>
      <c r="IA423" s="10"/>
      <c r="IB423" s="10"/>
      <c r="IC423" s="10"/>
      <c r="ID423" s="10"/>
      <c r="IE423" s="10"/>
      <c r="IF423" s="10"/>
      <c r="IG423" s="10"/>
      <c r="IH423" s="10"/>
      <c r="II423" s="10"/>
      <c r="IJ423" s="10"/>
      <c r="IK423" s="10"/>
      <c r="IL423" s="10"/>
      <c r="IM423" s="10"/>
      <c r="IN423" s="10"/>
      <c r="IO423" s="10"/>
      <c r="IP423" s="10"/>
      <c r="IQ423" s="10"/>
      <c r="IR423" s="10"/>
    </row>
    <row r="424" spans="1:252" ht="12.75">
      <c r="A424" s="10"/>
      <c r="B424" s="10"/>
      <c r="D424" s="10"/>
      <c r="G424" s="56"/>
      <c r="H424" s="56"/>
      <c r="I424" s="10"/>
      <c r="J424" s="10"/>
      <c r="K424" s="10"/>
      <c r="L424" s="7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57"/>
      <c r="AJ424" s="57"/>
      <c r="AK424" s="57"/>
      <c r="AL424" s="57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58"/>
      <c r="AZ424" s="58"/>
      <c r="BA424" s="58"/>
      <c r="BB424" s="58"/>
      <c r="BC424" s="58"/>
      <c r="BD424" s="58"/>
      <c r="BE424" s="58"/>
      <c r="BF424" s="10"/>
      <c r="BG424" s="10"/>
      <c r="BH424" s="10"/>
      <c r="BI424" s="10"/>
      <c r="BJ424" s="10"/>
      <c r="BK424" s="10"/>
      <c r="BL424" s="10"/>
      <c r="BM424" s="26"/>
      <c r="BO424" s="27"/>
      <c r="BP424" s="28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8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Y424" s="26"/>
      <c r="CZ424" s="26"/>
      <c r="DA424" s="26"/>
      <c r="DB424" s="32"/>
      <c r="DC424" s="26"/>
      <c r="DD424" s="26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</row>
    <row r="425" spans="1:252" ht="12.75">
      <c r="A425" s="10"/>
      <c r="B425" s="10"/>
      <c r="D425" s="10"/>
      <c r="G425" s="56"/>
      <c r="H425" s="56"/>
      <c r="I425" s="10"/>
      <c r="J425" s="10"/>
      <c r="K425" s="10"/>
      <c r="L425" s="7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57"/>
      <c r="AJ425" s="57"/>
      <c r="AK425" s="57"/>
      <c r="AL425" s="57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58"/>
      <c r="AZ425" s="58"/>
      <c r="BA425" s="58"/>
      <c r="BB425" s="58"/>
      <c r="BC425" s="58"/>
      <c r="BD425" s="58"/>
      <c r="BE425" s="58"/>
      <c r="BF425" s="10"/>
      <c r="BG425" s="10"/>
      <c r="BH425" s="10"/>
      <c r="BI425" s="10"/>
      <c r="BJ425" s="10"/>
      <c r="BK425" s="10"/>
      <c r="BL425" s="10"/>
      <c r="BM425" s="26"/>
      <c r="BO425" s="27"/>
      <c r="BP425" s="28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8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Y425" s="26"/>
      <c r="CZ425" s="26"/>
      <c r="DA425" s="26"/>
      <c r="DB425" s="32"/>
      <c r="DC425" s="26"/>
      <c r="DD425" s="26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</row>
    <row r="426" spans="1:252" ht="12.75">
      <c r="A426" s="10"/>
      <c r="B426" s="10"/>
      <c r="D426" s="10"/>
      <c r="G426" s="56"/>
      <c r="H426" s="56"/>
      <c r="I426" s="10"/>
      <c r="J426" s="10"/>
      <c r="K426" s="10"/>
      <c r="L426" s="7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57"/>
      <c r="AJ426" s="57"/>
      <c r="AK426" s="57"/>
      <c r="AL426" s="57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58"/>
      <c r="AZ426" s="58"/>
      <c r="BA426" s="58"/>
      <c r="BB426" s="58"/>
      <c r="BC426" s="58"/>
      <c r="BD426" s="58"/>
      <c r="BE426" s="58"/>
      <c r="BF426" s="10"/>
      <c r="BG426" s="10"/>
      <c r="BH426" s="10"/>
      <c r="BI426" s="10"/>
      <c r="BJ426" s="10"/>
      <c r="BK426" s="10"/>
      <c r="BL426" s="10"/>
      <c r="BM426" s="26"/>
      <c r="BO426" s="27"/>
      <c r="BP426" s="28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8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Y426" s="26"/>
      <c r="CZ426" s="26"/>
      <c r="DA426" s="26"/>
      <c r="DB426" s="32"/>
      <c r="DC426" s="26"/>
      <c r="DD426" s="26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  <c r="GW426" s="10"/>
      <c r="GX426" s="10"/>
      <c r="GY426" s="10"/>
      <c r="GZ426" s="10"/>
      <c r="HA426" s="10"/>
      <c r="HB426" s="10"/>
      <c r="HC426" s="10"/>
      <c r="HD426" s="10"/>
      <c r="HE426" s="10"/>
      <c r="HF426" s="10"/>
      <c r="HG426" s="10"/>
      <c r="HH426" s="10"/>
      <c r="HI426" s="10"/>
      <c r="HJ426" s="10"/>
      <c r="HK426" s="10"/>
      <c r="HL426" s="10"/>
      <c r="HM426" s="10"/>
      <c r="HN426" s="10"/>
      <c r="HO426" s="10"/>
      <c r="HP426" s="10"/>
      <c r="HQ426" s="10"/>
      <c r="HR426" s="10"/>
      <c r="HS426" s="10"/>
      <c r="HT426" s="10"/>
      <c r="HU426" s="10"/>
      <c r="HV426" s="10"/>
      <c r="HW426" s="10"/>
      <c r="HX426" s="10"/>
      <c r="HY426" s="10"/>
      <c r="HZ426" s="10"/>
      <c r="IA426" s="10"/>
      <c r="IB426" s="10"/>
      <c r="IC426" s="10"/>
      <c r="ID426" s="10"/>
      <c r="IE426" s="10"/>
      <c r="IF426" s="10"/>
      <c r="IG426" s="10"/>
      <c r="IH426" s="10"/>
      <c r="II426" s="10"/>
      <c r="IJ426" s="10"/>
      <c r="IK426" s="10"/>
      <c r="IL426" s="10"/>
      <c r="IM426" s="10"/>
      <c r="IN426" s="10"/>
      <c r="IO426" s="10"/>
      <c r="IP426" s="10"/>
      <c r="IQ426" s="10"/>
      <c r="IR426" s="10"/>
    </row>
    <row r="427" spans="1:252" ht="12.75">
      <c r="A427" s="10"/>
      <c r="B427" s="10"/>
      <c r="D427" s="10"/>
      <c r="G427" s="56"/>
      <c r="H427" s="56"/>
      <c r="I427" s="10"/>
      <c r="J427" s="10"/>
      <c r="K427" s="10"/>
      <c r="L427" s="7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57"/>
      <c r="AJ427" s="57"/>
      <c r="AK427" s="57"/>
      <c r="AL427" s="57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58"/>
      <c r="AZ427" s="58"/>
      <c r="BA427" s="58"/>
      <c r="BB427" s="58"/>
      <c r="BC427" s="58"/>
      <c r="BD427" s="58"/>
      <c r="BE427" s="58"/>
      <c r="BF427" s="10"/>
      <c r="BG427" s="10"/>
      <c r="BH427" s="10"/>
      <c r="BI427" s="10"/>
      <c r="BJ427" s="10"/>
      <c r="BK427" s="10"/>
      <c r="BL427" s="10"/>
      <c r="BM427" s="26"/>
      <c r="BO427" s="27"/>
      <c r="BP427" s="28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8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Y427" s="26"/>
      <c r="CZ427" s="26"/>
      <c r="DA427" s="26"/>
      <c r="DB427" s="32"/>
      <c r="DC427" s="26"/>
      <c r="DD427" s="26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</row>
    <row r="428" spans="1:252" ht="12.75">
      <c r="A428" s="10"/>
      <c r="B428" s="10"/>
      <c r="D428" s="10"/>
      <c r="G428" s="56"/>
      <c r="H428" s="56"/>
      <c r="I428" s="10"/>
      <c r="J428" s="10"/>
      <c r="K428" s="10"/>
      <c r="L428" s="7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57"/>
      <c r="AJ428" s="57"/>
      <c r="AK428" s="57"/>
      <c r="AL428" s="57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58"/>
      <c r="AZ428" s="58"/>
      <c r="BA428" s="58"/>
      <c r="BB428" s="58"/>
      <c r="BC428" s="58"/>
      <c r="BD428" s="58"/>
      <c r="BE428" s="58"/>
      <c r="BF428" s="10"/>
      <c r="BG428" s="10"/>
      <c r="BH428" s="10"/>
      <c r="BI428" s="10"/>
      <c r="BJ428" s="10"/>
      <c r="BK428" s="10"/>
      <c r="BL428" s="10"/>
      <c r="BM428" s="26"/>
      <c r="BO428" s="27"/>
      <c r="BP428" s="28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8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Y428" s="26"/>
      <c r="CZ428" s="26"/>
      <c r="DA428" s="26"/>
      <c r="DB428" s="32"/>
      <c r="DC428" s="26"/>
      <c r="DD428" s="26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  <c r="GW428" s="10"/>
      <c r="GX428" s="10"/>
      <c r="GY428" s="10"/>
      <c r="GZ428" s="10"/>
      <c r="HA428" s="10"/>
      <c r="HB428" s="10"/>
      <c r="HC428" s="10"/>
      <c r="HD428" s="10"/>
      <c r="HE428" s="10"/>
      <c r="HF428" s="10"/>
      <c r="HG428" s="10"/>
      <c r="HH428" s="10"/>
      <c r="HI428" s="10"/>
      <c r="HJ428" s="10"/>
      <c r="HK428" s="10"/>
      <c r="HL428" s="10"/>
      <c r="HM428" s="10"/>
      <c r="HN428" s="10"/>
      <c r="HO428" s="10"/>
      <c r="HP428" s="10"/>
      <c r="HQ428" s="10"/>
      <c r="HR428" s="10"/>
      <c r="HS428" s="10"/>
      <c r="HT428" s="10"/>
      <c r="HU428" s="10"/>
      <c r="HV428" s="10"/>
      <c r="HW428" s="10"/>
      <c r="HX428" s="10"/>
      <c r="HY428" s="10"/>
      <c r="HZ428" s="10"/>
      <c r="IA428" s="10"/>
      <c r="IB428" s="10"/>
      <c r="IC428" s="10"/>
      <c r="ID428" s="10"/>
      <c r="IE428" s="10"/>
      <c r="IF428" s="10"/>
      <c r="IG428" s="10"/>
      <c r="IH428" s="10"/>
      <c r="II428" s="10"/>
      <c r="IJ428" s="10"/>
      <c r="IK428" s="10"/>
      <c r="IL428" s="10"/>
      <c r="IM428" s="10"/>
      <c r="IN428" s="10"/>
      <c r="IO428" s="10"/>
      <c r="IP428" s="10"/>
      <c r="IQ428" s="10"/>
      <c r="IR428" s="10"/>
    </row>
    <row r="429" spans="1:252" ht="12.75">
      <c r="A429" s="10"/>
      <c r="B429" s="10"/>
      <c r="D429" s="10"/>
      <c r="G429" s="56"/>
      <c r="H429" s="56"/>
      <c r="I429" s="10"/>
      <c r="J429" s="10"/>
      <c r="K429" s="10"/>
      <c r="L429" s="7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58"/>
      <c r="AZ429" s="58"/>
      <c r="BA429" s="58"/>
      <c r="BB429" s="58"/>
      <c r="BC429" s="58"/>
      <c r="BD429" s="58"/>
      <c r="BE429" s="58"/>
      <c r="BF429" s="10"/>
      <c r="BG429" s="10"/>
      <c r="BH429" s="10"/>
      <c r="BI429" s="10"/>
      <c r="BJ429" s="10"/>
      <c r="BK429" s="10"/>
      <c r="BL429" s="10"/>
      <c r="BM429" s="26"/>
      <c r="BO429" s="27"/>
      <c r="BP429" s="28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8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Y429" s="26"/>
      <c r="CZ429" s="26"/>
      <c r="DA429" s="26"/>
      <c r="DB429" s="32"/>
      <c r="DC429" s="26"/>
      <c r="DD429" s="26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  <c r="GW429" s="10"/>
      <c r="GX429" s="10"/>
      <c r="GY429" s="10"/>
      <c r="GZ429" s="10"/>
      <c r="HA429" s="10"/>
      <c r="HB429" s="10"/>
      <c r="HC429" s="10"/>
      <c r="HD429" s="10"/>
      <c r="HE429" s="10"/>
      <c r="HF429" s="10"/>
      <c r="HG429" s="10"/>
      <c r="HH429" s="10"/>
      <c r="HI429" s="10"/>
      <c r="HJ429" s="10"/>
      <c r="HK429" s="10"/>
      <c r="HL429" s="10"/>
      <c r="HM429" s="10"/>
      <c r="HN429" s="10"/>
      <c r="HO429" s="10"/>
      <c r="HP429" s="10"/>
      <c r="HQ429" s="10"/>
      <c r="HR429" s="10"/>
      <c r="HS429" s="10"/>
      <c r="HT429" s="10"/>
      <c r="HU429" s="10"/>
      <c r="HV429" s="10"/>
      <c r="HW429" s="10"/>
      <c r="HX429" s="10"/>
      <c r="HY429" s="10"/>
      <c r="HZ429" s="10"/>
      <c r="IA429" s="10"/>
      <c r="IB429" s="10"/>
      <c r="IC429" s="10"/>
      <c r="ID429" s="10"/>
      <c r="IE429" s="10"/>
      <c r="IF429" s="10"/>
      <c r="IG429" s="10"/>
      <c r="IH429" s="10"/>
      <c r="II429" s="10"/>
      <c r="IJ429" s="10"/>
      <c r="IK429" s="10"/>
      <c r="IL429" s="10"/>
      <c r="IM429" s="10"/>
      <c r="IN429" s="10"/>
      <c r="IO429" s="10"/>
      <c r="IP429" s="10"/>
      <c r="IQ429" s="10"/>
      <c r="IR429" s="10"/>
    </row>
    <row r="430" spans="1:252" ht="12.75">
      <c r="A430" s="10"/>
      <c r="B430" s="10"/>
      <c r="D430" s="10"/>
      <c r="G430" s="56"/>
      <c r="H430" s="56"/>
      <c r="I430" s="10"/>
      <c r="J430" s="10"/>
      <c r="K430" s="10"/>
      <c r="L430" s="7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58"/>
      <c r="AZ430" s="58"/>
      <c r="BA430" s="58"/>
      <c r="BB430" s="58"/>
      <c r="BC430" s="58"/>
      <c r="BD430" s="58"/>
      <c r="BE430" s="58"/>
      <c r="BF430" s="10"/>
      <c r="BG430" s="10"/>
      <c r="BH430" s="10"/>
      <c r="BI430" s="10"/>
      <c r="BJ430" s="10"/>
      <c r="BK430" s="10"/>
      <c r="BL430" s="10"/>
      <c r="BM430" s="26"/>
      <c r="BO430" s="27"/>
      <c r="BP430" s="28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8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Y430" s="26"/>
      <c r="CZ430" s="26"/>
      <c r="DA430" s="26"/>
      <c r="DB430" s="32"/>
      <c r="DC430" s="26"/>
      <c r="DD430" s="26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</row>
    <row r="431" spans="1:252" ht="12.75">
      <c r="A431" s="10"/>
      <c r="B431" s="10"/>
      <c r="D431" s="10"/>
      <c r="G431" s="56"/>
      <c r="H431" s="56"/>
      <c r="I431" s="10"/>
      <c r="J431" s="10"/>
      <c r="K431" s="10"/>
      <c r="L431" s="7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58"/>
      <c r="AZ431" s="58"/>
      <c r="BA431" s="58"/>
      <c r="BB431" s="58"/>
      <c r="BC431" s="58"/>
      <c r="BD431" s="58"/>
      <c r="BE431" s="58"/>
      <c r="BF431" s="10"/>
      <c r="BG431" s="10"/>
      <c r="BH431" s="10"/>
      <c r="BI431" s="10"/>
      <c r="BJ431" s="10"/>
      <c r="BK431" s="10"/>
      <c r="BL431" s="10"/>
      <c r="BM431" s="26"/>
      <c r="BO431" s="27"/>
      <c r="BP431" s="28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8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Y431" s="26"/>
      <c r="CZ431" s="26"/>
      <c r="DA431" s="26"/>
      <c r="DB431" s="32"/>
      <c r="DC431" s="26"/>
      <c r="DD431" s="26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  <c r="GW431" s="10"/>
      <c r="GX431" s="10"/>
      <c r="GY431" s="10"/>
      <c r="GZ431" s="10"/>
      <c r="HA431" s="10"/>
      <c r="HB431" s="10"/>
      <c r="HC431" s="10"/>
      <c r="HD431" s="10"/>
      <c r="HE431" s="10"/>
      <c r="HF431" s="10"/>
      <c r="HG431" s="10"/>
      <c r="HH431" s="10"/>
      <c r="HI431" s="10"/>
      <c r="HJ431" s="10"/>
      <c r="HK431" s="10"/>
      <c r="HL431" s="10"/>
      <c r="HM431" s="10"/>
      <c r="HN431" s="10"/>
      <c r="HO431" s="10"/>
      <c r="HP431" s="10"/>
      <c r="HQ431" s="10"/>
      <c r="HR431" s="10"/>
      <c r="HS431" s="10"/>
      <c r="HT431" s="10"/>
      <c r="HU431" s="10"/>
      <c r="HV431" s="10"/>
      <c r="HW431" s="10"/>
      <c r="HX431" s="10"/>
      <c r="HY431" s="10"/>
      <c r="HZ431" s="10"/>
      <c r="IA431" s="10"/>
      <c r="IB431" s="10"/>
      <c r="IC431" s="10"/>
      <c r="ID431" s="10"/>
      <c r="IE431" s="10"/>
      <c r="IF431" s="10"/>
      <c r="IG431" s="10"/>
      <c r="IH431" s="10"/>
      <c r="II431" s="10"/>
      <c r="IJ431" s="10"/>
      <c r="IK431" s="10"/>
      <c r="IL431" s="10"/>
      <c r="IM431" s="10"/>
      <c r="IN431" s="10"/>
      <c r="IO431" s="10"/>
      <c r="IP431" s="10"/>
      <c r="IQ431" s="10"/>
      <c r="IR431" s="10"/>
    </row>
    <row r="432" spans="1:252" ht="12.75">
      <c r="A432" s="10"/>
      <c r="B432" s="10"/>
      <c r="D432" s="10"/>
      <c r="G432" s="56"/>
      <c r="H432" s="56"/>
      <c r="I432" s="10"/>
      <c r="J432" s="10"/>
      <c r="K432" s="10"/>
      <c r="L432" s="7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58"/>
      <c r="AZ432" s="58"/>
      <c r="BA432" s="58"/>
      <c r="BB432" s="58"/>
      <c r="BC432" s="58"/>
      <c r="BD432" s="58"/>
      <c r="BE432" s="58"/>
      <c r="BF432" s="10"/>
      <c r="BG432" s="10"/>
      <c r="BH432" s="10"/>
      <c r="BI432" s="10"/>
      <c r="BJ432" s="10"/>
      <c r="BK432" s="10"/>
      <c r="BL432" s="10"/>
      <c r="BM432" s="26"/>
      <c r="BO432" s="27"/>
      <c r="BP432" s="28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8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Y432" s="26"/>
      <c r="CZ432" s="26"/>
      <c r="DA432" s="26"/>
      <c r="DB432" s="32"/>
      <c r="DC432" s="26"/>
      <c r="DD432" s="26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</row>
    <row r="433" spans="1:252" ht="12.75">
      <c r="A433" s="10"/>
      <c r="B433" s="10"/>
      <c r="D433" s="10"/>
      <c r="G433" s="56"/>
      <c r="H433" s="56"/>
      <c r="I433" s="10"/>
      <c r="J433" s="10"/>
      <c r="K433" s="10"/>
      <c r="L433" s="7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58"/>
      <c r="AZ433" s="58"/>
      <c r="BA433" s="58"/>
      <c r="BB433" s="58"/>
      <c r="BC433" s="58"/>
      <c r="BD433" s="58"/>
      <c r="BE433" s="58"/>
      <c r="BF433" s="10"/>
      <c r="BG433" s="10"/>
      <c r="BH433" s="10"/>
      <c r="BI433" s="10"/>
      <c r="BJ433" s="10"/>
      <c r="BK433" s="10"/>
      <c r="BL433" s="10"/>
      <c r="BM433" s="26"/>
      <c r="BO433" s="27"/>
      <c r="BP433" s="28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8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Y433" s="26"/>
      <c r="CZ433" s="26"/>
      <c r="DA433" s="26"/>
      <c r="DB433" s="32"/>
      <c r="DC433" s="26"/>
      <c r="DD433" s="26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  <c r="GW433" s="10"/>
      <c r="GX433" s="10"/>
      <c r="GY433" s="10"/>
      <c r="GZ433" s="10"/>
      <c r="HA433" s="10"/>
      <c r="HB433" s="10"/>
      <c r="HC433" s="10"/>
      <c r="HD433" s="10"/>
      <c r="HE433" s="10"/>
      <c r="HF433" s="10"/>
      <c r="HG433" s="10"/>
      <c r="HH433" s="10"/>
      <c r="HI433" s="10"/>
      <c r="HJ433" s="10"/>
      <c r="HK433" s="10"/>
      <c r="HL433" s="10"/>
      <c r="HM433" s="10"/>
      <c r="HN433" s="10"/>
      <c r="HO433" s="10"/>
      <c r="HP433" s="10"/>
      <c r="HQ433" s="10"/>
      <c r="HR433" s="10"/>
      <c r="HS433" s="10"/>
      <c r="HT433" s="10"/>
      <c r="HU433" s="10"/>
      <c r="HV433" s="10"/>
      <c r="HW433" s="10"/>
      <c r="HX433" s="10"/>
      <c r="HY433" s="10"/>
      <c r="HZ433" s="10"/>
      <c r="IA433" s="10"/>
      <c r="IB433" s="10"/>
      <c r="IC433" s="10"/>
      <c r="ID433" s="10"/>
      <c r="IE433" s="10"/>
      <c r="IF433" s="10"/>
      <c r="IG433" s="10"/>
      <c r="IH433" s="10"/>
      <c r="II433" s="10"/>
      <c r="IJ433" s="10"/>
      <c r="IK433" s="10"/>
      <c r="IL433" s="10"/>
      <c r="IM433" s="10"/>
      <c r="IN433" s="10"/>
      <c r="IO433" s="10"/>
      <c r="IP433" s="10"/>
      <c r="IQ433" s="10"/>
      <c r="IR433" s="10"/>
    </row>
    <row r="434" spans="1:252" ht="12.75">
      <c r="A434" s="10"/>
      <c r="B434" s="10"/>
      <c r="D434" s="10"/>
      <c r="G434" s="56"/>
      <c r="H434" s="56"/>
      <c r="I434" s="10"/>
      <c r="J434" s="10"/>
      <c r="K434" s="10"/>
      <c r="L434" s="7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58"/>
      <c r="AZ434" s="58"/>
      <c r="BA434" s="58"/>
      <c r="BB434" s="58"/>
      <c r="BC434" s="58"/>
      <c r="BD434" s="58"/>
      <c r="BE434" s="58"/>
      <c r="BF434" s="10"/>
      <c r="BG434" s="10"/>
      <c r="BH434" s="10"/>
      <c r="BI434" s="10"/>
      <c r="BJ434" s="10"/>
      <c r="BK434" s="10"/>
      <c r="BL434" s="10"/>
      <c r="BM434" s="26"/>
      <c r="BO434" s="27"/>
      <c r="BP434" s="28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8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Y434" s="26"/>
      <c r="CZ434" s="26"/>
      <c r="DA434" s="26"/>
      <c r="DB434" s="32"/>
      <c r="DC434" s="26"/>
      <c r="DD434" s="26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  <c r="GW434" s="10"/>
      <c r="GX434" s="10"/>
      <c r="GY434" s="10"/>
      <c r="GZ434" s="10"/>
      <c r="HA434" s="10"/>
      <c r="HB434" s="10"/>
      <c r="HC434" s="10"/>
      <c r="HD434" s="10"/>
      <c r="HE434" s="10"/>
      <c r="HF434" s="10"/>
      <c r="HG434" s="10"/>
      <c r="HH434" s="10"/>
      <c r="HI434" s="10"/>
      <c r="HJ434" s="10"/>
      <c r="HK434" s="10"/>
      <c r="HL434" s="10"/>
      <c r="HM434" s="10"/>
      <c r="HN434" s="10"/>
      <c r="HO434" s="10"/>
      <c r="HP434" s="10"/>
      <c r="HQ434" s="10"/>
      <c r="HR434" s="10"/>
      <c r="HS434" s="10"/>
      <c r="HT434" s="10"/>
      <c r="HU434" s="10"/>
      <c r="HV434" s="10"/>
      <c r="HW434" s="10"/>
      <c r="HX434" s="10"/>
      <c r="HY434" s="10"/>
      <c r="HZ434" s="10"/>
      <c r="IA434" s="10"/>
      <c r="IB434" s="10"/>
      <c r="IC434" s="10"/>
      <c r="ID434" s="10"/>
      <c r="IE434" s="10"/>
      <c r="IF434" s="10"/>
      <c r="IG434" s="10"/>
      <c r="IH434" s="10"/>
      <c r="II434" s="10"/>
      <c r="IJ434" s="10"/>
      <c r="IK434" s="10"/>
      <c r="IL434" s="10"/>
      <c r="IM434" s="10"/>
      <c r="IN434" s="10"/>
      <c r="IO434" s="10"/>
      <c r="IP434" s="10"/>
      <c r="IQ434" s="10"/>
      <c r="IR434" s="10"/>
    </row>
    <row r="435" spans="1:252" ht="12.75">
      <c r="A435" s="10"/>
      <c r="B435" s="10"/>
      <c r="D435" s="10"/>
      <c r="G435" s="56"/>
      <c r="H435" s="56"/>
      <c r="I435" s="10"/>
      <c r="J435" s="10"/>
      <c r="K435" s="10"/>
      <c r="L435" s="7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58"/>
      <c r="AZ435" s="58"/>
      <c r="BA435" s="58"/>
      <c r="BB435" s="58"/>
      <c r="BC435" s="58"/>
      <c r="BD435" s="58"/>
      <c r="BE435" s="58"/>
      <c r="BF435" s="10"/>
      <c r="BG435" s="10"/>
      <c r="BH435" s="10"/>
      <c r="BI435" s="10"/>
      <c r="BJ435" s="10"/>
      <c r="BK435" s="10"/>
      <c r="BL435" s="10"/>
      <c r="BM435" s="26"/>
      <c r="BO435" s="26"/>
      <c r="BP435" s="28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8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Y435" s="26"/>
      <c r="CZ435" s="26"/>
      <c r="DA435" s="26"/>
      <c r="DB435" s="32"/>
      <c r="DC435" s="26"/>
      <c r="DD435" s="26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  <c r="GW435" s="10"/>
      <c r="GX435" s="10"/>
      <c r="GY435" s="10"/>
      <c r="GZ435" s="10"/>
      <c r="HA435" s="10"/>
      <c r="HB435" s="10"/>
      <c r="HC435" s="10"/>
      <c r="HD435" s="10"/>
      <c r="HE435" s="10"/>
      <c r="HF435" s="10"/>
      <c r="HG435" s="10"/>
      <c r="HH435" s="10"/>
      <c r="HI435" s="10"/>
      <c r="HJ435" s="10"/>
      <c r="HK435" s="10"/>
      <c r="HL435" s="10"/>
      <c r="HM435" s="10"/>
      <c r="HN435" s="10"/>
      <c r="HO435" s="10"/>
      <c r="HP435" s="10"/>
      <c r="HQ435" s="10"/>
      <c r="HR435" s="10"/>
      <c r="HS435" s="10"/>
      <c r="HT435" s="10"/>
      <c r="HU435" s="10"/>
      <c r="HV435" s="10"/>
      <c r="HW435" s="10"/>
      <c r="HX435" s="10"/>
      <c r="HY435" s="10"/>
      <c r="HZ435" s="10"/>
      <c r="IA435" s="10"/>
      <c r="IB435" s="10"/>
      <c r="IC435" s="10"/>
      <c r="ID435" s="10"/>
      <c r="IE435" s="10"/>
      <c r="IF435" s="10"/>
      <c r="IG435" s="10"/>
      <c r="IH435" s="10"/>
      <c r="II435" s="10"/>
      <c r="IJ435" s="10"/>
      <c r="IK435" s="10"/>
      <c r="IL435" s="10"/>
      <c r="IM435" s="10"/>
      <c r="IN435" s="10"/>
      <c r="IO435" s="10"/>
      <c r="IP435" s="10"/>
      <c r="IQ435" s="10"/>
      <c r="IR435" s="10"/>
    </row>
    <row r="436" spans="1:252" ht="12.75">
      <c r="A436" s="10"/>
      <c r="B436" s="10"/>
      <c r="D436" s="10"/>
      <c r="G436" s="56"/>
      <c r="H436" s="56"/>
      <c r="I436" s="10"/>
      <c r="J436" s="10"/>
      <c r="K436" s="10"/>
      <c r="L436" s="7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58"/>
      <c r="AZ436" s="58"/>
      <c r="BA436" s="58"/>
      <c r="BB436" s="58"/>
      <c r="BC436" s="58"/>
      <c r="BD436" s="58"/>
      <c r="BE436" s="58"/>
      <c r="BF436" s="10"/>
      <c r="BG436" s="10"/>
      <c r="BH436" s="10"/>
      <c r="BI436" s="10"/>
      <c r="BJ436" s="10"/>
      <c r="BK436" s="10"/>
      <c r="BL436" s="10"/>
      <c r="BM436" s="26"/>
      <c r="BO436" s="26"/>
      <c r="BP436" s="28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8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Y436" s="26"/>
      <c r="CZ436" s="26"/>
      <c r="DA436" s="26"/>
      <c r="DB436" s="32"/>
      <c r="DC436" s="26"/>
      <c r="DD436" s="26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</row>
    <row r="437" spans="1:252" ht="12.75">
      <c r="A437" s="10"/>
      <c r="B437" s="10"/>
      <c r="D437" s="10"/>
      <c r="G437" s="56"/>
      <c r="H437" s="56"/>
      <c r="I437" s="10"/>
      <c r="J437" s="10"/>
      <c r="K437" s="10"/>
      <c r="L437" s="7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58"/>
      <c r="AZ437" s="58"/>
      <c r="BA437" s="58"/>
      <c r="BB437" s="58"/>
      <c r="BC437" s="58"/>
      <c r="BD437" s="58"/>
      <c r="BE437" s="58"/>
      <c r="BF437" s="10"/>
      <c r="BG437" s="10"/>
      <c r="BH437" s="10"/>
      <c r="BI437" s="10"/>
      <c r="BJ437" s="10"/>
      <c r="BK437" s="10"/>
      <c r="BL437" s="10"/>
      <c r="BM437" s="26"/>
      <c r="BO437" s="26"/>
      <c r="BP437" s="28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8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Y437" s="26"/>
      <c r="CZ437" s="26"/>
      <c r="DA437" s="26"/>
      <c r="DB437" s="32"/>
      <c r="DC437" s="26"/>
      <c r="DD437" s="26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</row>
    <row r="438" spans="1:252" ht="12.75">
      <c r="A438" s="10"/>
      <c r="B438" s="10"/>
      <c r="D438" s="10"/>
      <c r="G438" s="56"/>
      <c r="H438" s="56"/>
      <c r="I438" s="10"/>
      <c r="J438" s="10"/>
      <c r="K438" s="10"/>
      <c r="L438" s="7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58"/>
      <c r="AZ438" s="58"/>
      <c r="BA438" s="58"/>
      <c r="BB438" s="58"/>
      <c r="BC438" s="58"/>
      <c r="BD438" s="58"/>
      <c r="BE438" s="58"/>
      <c r="BF438" s="10"/>
      <c r="BG438" s="10"/>
      <c r="BH438" s="10"/>
      <c r="BI438" s="10"/>
      <c r="BJ438" s="10"/>
      <c r="BK438" s="10"/>
      <c r="BL438" s="10"/>
      <c r="BM438" s="26"/>
      <c r="BO438" s="26"/>
      <c r="BP438" s="28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8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Y438" s="26"/>
      <c r="CZ438" s="26"/>
      <c r="DA438" s="26"/>
      <c r="DB438" s="32"/>
      <c r="DC438" s="26"/>
      <c r="DD438" s="26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</row>
    <row r="439" spans="1:252" ht="12.75">
      <c r="A439" s="10"/>
      <c r="B439" s="10"/>
      <c r="D439" s="10"/>
      <c r="G439" s="56"/>
      <c r="H439" s="56"/>
      <c r="I439" s="10"/>
      <c r="J439" s="10"/>
      <c r="K439" s="10"/>
      <c r="L439" s="7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58"/>
      <c r="AZ439" s="58"/>
      <c r="BA439" s="58"/>
      <c r="BB439" s="58"/>
      <c r="BC439" s="58"/>
      <c r="BD439" s="58"/>
      <c r="BE439" s="58"/>
      <c r="BF439" s="10"/>
      <c r="BG439" s="10"/>
      <c r="BH439" s="10"/>
      <c r="BI439" s="10"/>
      <c r="BJ439" s="10"/>
      <c r="BK439" s="10"/>
      <c r="BL439" s="10"/>
      <c r="BM439" s="26"/>
      <c r="BO439" s="26"/>
      <c r="BP439" s="28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8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Y439" s="26"/>
      <c r="CZ439" s="26"/>
      <c r="DA439" s="26"/>
      <c r="DB439" s="32"/>
      <c r="DC439" s="26"/>
      <c r="DD439" s="26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</row>
    <row r="440" spans="1:252" ht="12.75">
      <c r="A440" s="10"/>
      <c r="B440" s="10"/>
      <c r="D440" s="10"/>
      <c r="G440" s="56"/>
      <c r="H440" s="56"/>
      <c r="I440" s="10"/>
      <c r="J440" s="10"/>
      <c r="K440" s="10"/>
      <c r="L440" s="7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58"/>
      <c r="AZ440" s="58"/>
      <c r="BA440" s="58"/>
      <c r="BB440" s="58"/>
      <c r="BC440" s="58"/>
      <c r="BD440" s="58"/>
      <c r="BE440" s="58"/>
      <c r="BF440" s="10"/>
      <c r="BG440" s="10"/>
      <c r="BH440" s="10"/>
      <c r="BI440" s="10"/>
      <c r="BJ440" s="10"/>
      <c r="BK440" s="10"/>
      <c r="BL440" s="10"/>
      <c r="BM440" s="26"/>
      <c r="BO440" s="26"/>
      <c r="BP440" s="28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8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Y440" s="26"/>
      <c r="CZ440" s="26"/>
      <c r="DA440" s="26"/>
      <c r="DB440" s="32"/>
      <c r="DC440" s="26"/>
      <c r="DD440" s="26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  <c r="GW440" s="10"/>
      <c r="GX440" s="10"/>
      <c r="GY440" s="10"/>
      <c r="GZ440" s="10"/>
      <c r="HA440" s="10"/>
      <c r="HB440" s="10"/>
      <c r="HC440" s="10"/>
      <c r="HD440" s="10"/>
      <c r="HE440" s="10"/>
      <c r="HF440" s="10"/>
      <c r="HG440" s="10"/>
      <c r="HH440" s="10"/>
      <c r="HI440" s="10"/>
      <c r="HJ440" s="10"/>
      <c r="HK440" s="10"/>
      <c r="HL440" s="10"/>
      <c r="HM440" s="10"/>
      <c r="HN440" s="10"/>
      <c r="HO440" s="10"/>
      <c r="HP440" s="10"/>
      <c r="HQ440" s="10"/>
      <c r="HR440" s="10"/>
      <c r="HS440" s="10"/>
      <c r="HT440" s="10"/>
      <c r="HU440" s="10"/>
      <c r="HV440" s="10"/>
      <c r="HW440" s="10"/>
      <c r="HX440" s="10"/>
      <c r="HY440" s="10"/>
      <c r="HZ440" s="10"/>
      <c r="IA440" s="10"/>
      <c r="IB440" s="10"/>
      <c r="IC440" s="10"/>
      <c r="ID440" s="10"/>
      <c r="IE440" s="10"/>
      <c r="IF440" s="10"/>
      <c r="IG440" s="10"/>
      <c r="IH440" s="10"/>
      <c r="II440" s="10"/>
      <c r="IJ440" s="10"/>
      <c r="IK440" s="10"/>
      <c r="IL440" s="10"/>
      <c r="IM440" s="10"/>
      <c r="IN440" s="10"/>
      <c r="IO440" s="10"/>
      <c r="IP440" s="10"/>
      <c r="IQ440" s="10"/>
      <c r="IR440" s="10"/>
    </row>
    <row r="441" spans="1:252" ht="12.75">
      <c r="A441" s="10"/>
      <c r="B441" s="10"/>
      <c r="D441" s="10"/>
      <c r="G441" s="56"/>
      <c r="H441" s="56"/>
      <c r="I441" s="10"/>
      <c r="J441" s="10"/>
      <c r="K441" s="10"/>
      <c r="L441" s="7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58"/>
      <c r="AZ441" s="58"/>
      <c r="BA441" s="58"/>
      <c r="BB441" s="58"/>
      <c r="BC441" s="58"/>
      <c r="BD441" s="58"/>
      <c r="BE441" s="58"/>
      <c r="BF441" s="10"/>
      <c r="BG441" s="10"/>
      <c r="BH441" s="10"/>
      <c r="BI441" s="10"/>
      <c r="BJ441" s="10"/>
      <c r="BK441" s="10"/>
      <c r="BL441" s="10"/>
      <c r="BM441" s="26"/>
      <c r="BO441" s="26"/>
      <c r="BP441" s="28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8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Y441" s="26"/>
      <c r="CZ441" s="26"/>
      <c r="DA441" s="26"/>
      <c r="DB441" s="32"/>
      <c r="DC441" s="26"/>
      <c r="DD441" s="26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  <c r="GW441" s="10"/>
      <c r="GX441" s="10"/>
      <c r="GY441" s="10"/>
      <c r="GZ441" s="10"/>
      <c r="HA441" s="10"/>
      <c r="HB441" s="10"/>
      <c r="HC441" s="10"/>
      <c r="HD441" s="10"/>
      <c r="HE441" s="10"/>
      <c r="HF441" s="10"/>
      <c r="HG441" s="10"/>
      <c r="HH441" s="10"/>
      <c r="HI441" s="10"/>
      <c r="HJ441" s="10"/>
      <c r="HK441" s="10"/>
      <c r="HL441" s="10"/>
      <c r="HM441" s="10"/>
      <c r="HN441" s="10"/>
      <c r="HO441" s="10"/>
      <c r="HP441" s="10"/>
      <c r="HQ441" s="10"/>
      <c r="HR441" s="10"/>
      <c r="HS441" s="10"/>
      <c r="HT441" s="10"/>
      <c r="HU441" s="10"/>
      <c r="HV441" s="10"/>
      <c r="HW441" s="10"/>
      <c r="HX441" s="10"/>
      <c r="HY441" s="10"/>
      <c r="HZ441" s="10"/>
      <c r="IA441" s="10"/>
      <c r="IB441" s="10"/>
      <c r="IC441" s="10"/>
      <c r="ID441" s="10"/>
      <c r="IE441" s="10"/>
      <c r="IF441" s="10"/>
      <c r="IG441" s="10"/>
      <c r="IH441" s="10"/>
      <c r="II441" s="10"/>
      <c r="IJ441" s="10"/>
      <c r="IK441" s="10"/>
      <c r="IL441" s="10"/>
      <c r="IM441" s="10"/>
      <c r="IN441" s="10"/>
      <c r="IO441" s="10"/>
      <c r="IP441" s="10"/>
      <c r="IQ441" s="10"/>
      <c r="IR441" s="10"/>
    </row>
    <row r="442" spans="1:252" ht="12.75">
      <c r="A442" s="10"/>
      <c r="B442" s="10"/>
      <c r="D442" s="10"/>
      <c r="G442" s="56"/>
      <c r="H442" s="56"/>
      <c r="I442" s="10"/>
      <c r="J442" s="10"/>
      <c r="K442" s="10"/>
      <c r="L442" s="7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58"/>
      <c r="AZ442" s="58"/>
      <c r="BA442" s="58"/>
      <c r="BB442" s="58"/>
      <c r="BC442" s="58"/>
      <c r="BD442" s="58"/>
      <c r="BE442" s="58"/>
      <c r="BF442" s="10"/>
      <c r="BG442" s="10"/>
      <c r="BH442" s="10"/>
      <c r="BI442" s="10"/>
      <c r="BJ442" s="10"/>
      <c r="BK442" s="10"/>
      <c r="BL442" s="10"/>
      <c r="BM442" s="26"/>
      <c r="BO442" s="26"/>
      <c r="BP442" s="28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8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Y442" s="26"/>
      <c r="CZ442" s="26"/>
      <c r="DA442" s="26"/>
      <c r="DB442" s="32"/>
      <c r="DC442" s="26"/>
      <c r="DD442" s="26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</row>
    <row r="443" spans="1:252" ht="12.75">
      <c r="A443" s="10"/>
      <c r="B443" s="10"/>
      <c r="D443" s="10"/>
      <c r="G443" s="56"/>
      <c r="H443" s="56"/>
      <c r="I443" s="10"/>
      <c r="J443" s="10"/>
      <c r="K443" s="10"/>
      <c r="L443" s="7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58"/>
      <c r="AZ443" s="58"/>
      <c r="BA443" s="58"/>
      <c r="BB443" s="58"/>
      <c r="BC443" s="58"/>
      <c r="BD443" s="58"/>
      <c r="BE443" s="58"/>
      <c r="BF443" s="10"/>
      <c r="BG443" s="10"/>
      <c r="BH443" s="10"/>
      <c r="BI443" s="10"/>
      <c r="BJ443" s="10"/>
      <c r="BK443" s="10"/>
      <c r="BL443" s="10"/>
      <c r="BM443" s="26"/>
      <c r="BO443" s="26"/>
      <c r="BP443" s="28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8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Y443" s="26"/>
      <c r="CZ443" s="26"/>
      <c r="DA443" s="26"/>
      <c r="DB443" s="32"/>
      <c r="DC443" s="26"/>
      <c r="DD443" s="26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  <c r="GW443" s="10"/>
      <c r="GX443" s="10"/>
      <c r="GY443" s="10"/>
      <c r="GZ443" s="10"/>
      <c r="HA443" s="10"/>
      <c r="HB443" s="10"/>
      <c r="HC443" s="10"/>
      <c r="HD443" s="10"/>
      <c r="HE443" s="10"/>
      <c r="HF443" s="10"/>
      <c r="HG443" s="10"/>
      <c r="HH443" s="10"/>
      <c r="HI443" s="10"/>
      <c r="HJ443" s="10"/>
      <c r="HK443" s="10"/>
      <c r="HL443" s="10"/>
      <c r="HM443" s="10"/>
      <c r="HN443" s="10"/>
      <c r="HO443" s="10"/>
      <c r="HP443" s="10"/>
      <c r="HQ443" s="10"/>
      <c r="HR443" s="10"/>
      <c r="HS443" s="10"/>
      <c r="HT443" s="10"/>
      <c r="HU443" s="10"/>
      <c r="HV443" s="10"/>
      <c r="HW443" s="10"/>
      <c r="HX443" s="10"/>
      <c r="HY443" s="10"/>
      <c r="HZ443" s="10"/>
      <c r="IA443" s="10"/>
      <c r="IB443" s="10"/>
      <c r="IC443" s="10"/>
      <c r="ID443" s="10"/>
      <c r="IE443" s="10"/>
      <c r="IF443" s="10"/>
      <c r="IG443" s="10"/>
      <c r="IH443" s="10"/>
      <c r="II443" s="10"/>
      <c r="IJ443" s="10"/>
      <c r="IK443" s="10"/>
      <c r="IL443" s="10"/>
      <c r="IM443" s="10"/>
      <c r="IN443" s="10"/>
      <c r="IO443" s="10"/>
      <c r="IP443" s="10"/>
      <c r="IQ443" s="10"/>
      <c r="IR443" s="10"/>
    </row>
    <row r="444" spans="1:252" ht="12.75">
      <c r="A444" s="10"/>
      <c r="B444" s="10"/>
      <c r="D444" s="10"/>
      <c r="G444" s="56"/>
      <c r="H444" s="56"/>
      <c r="I444" s="10"/>
      <c r="J444" s="10"/>
      <c r="K444" s="10"/>
      <c r="L444" s="7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58"/>
      <c r="AZ444" s="58"/>
      <c r="BA444" s="58"/>
      <c r="BB444" s="58"/>
      <c r="BC444" s="58"/>
      <c r="BD444" s="58"/>
      <c r="BE444" s="58"/>
      <c r="BF444" s="10"/>
      <c r="BG444" s="10"/>
      <c r="BH444" s="10"/>
      <c r="BI444" s="10"/>
      <c r="BJ444" s="10"/>
      <c r="BK444" s="10"/>
      <c r="BL444" s="10"/>
      <c r="BM444" s="26"/>
      <c r="BO444" s="26"/>
      <c r="BP444" s="28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8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Y444" s="26"/>
      <c r="CZ444" s="26"/>
      <c r="DA444" s="26"/>
      <c r="DB444" s="32"/>
      <c r="DC444" s="26"/>
      <c r="DD444" s="26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  <c r="GW444" s="10"/>
      <c r="GX444" s="10"/>
      <c r="GY444" s="10"/>
      <c r="GZ444" s="10"/>
      <c r="HA444" s="10"/>
      <c r="HB444" s="10"/>
      <c r="HC444" s="10"/>
      <c r="HD444" s="10"/>
      <c r="HE444" s="10"/>
      <c r="HF444" s="10"/>
      <c r="HG444" s="10"/>
      <c r="HH444" s="10"/>
      <c r="HI444" s="10"/>
      <c r="HJ444" s="10"/>
      <c r="HK444" s="10"/>
      <c r="HL444" s="10"/>
      <c r="HM444" s="10"/>
      <c r="HN444" s="10"/>
      <c r="HO444" s="10"/>
      <c r="HP444" s="10"/>
      <c r="HQ444" s="10"/>
      <c r="HR444" s="10"/>
      <c r="HS444" s="10"/>
      <c r="HT444" s="10"/>
      <c r="HU444" s="10"/>
      <c r="HV444" s="10"/>
      <c r="HW444" s="10"/>
      <c r="HX444" s="10"/>
      <c r="HY444" s="10"/>
      <c r="HZ444" s="10"/>
      <c r="IA444" s="10"/>
      <c r="IB444" s="10"/>
      <c r="IC444" s="10"/>
      <c r="ID444" s="10"/>
      <c r="IE444" s="10"/>
      <c r="IF444" s="10"/>
      <c r="IG444" s="10"/>
      <c r="IH444" s="10"/>
      <c r="II444" s="10"/>
      <c r="IJ444" s="10"/>
      <c r="IK444" s="10"/>
      <c r="IL444" s="10"/>
      <c r="IM444" s="10"/>
      <c r="IN444" s="10"/>
      <c r="IO444" s="10"/>
      <c r="IP444" s="10"/>
      <c r="IQ444" s="10"/>
      <c r="IR444" s="10"/>
    </row>
    <row r="445" spans="1:252" ht="12.75">
      <c r="A445" s="10"/>
      <c r="B445" s="10"/>
      <c r="D445" s="10"/>
      <c r="G445" s="56"/>
      <c r="H445" s="56"/>
      <c r="I445" s="10"/>
      <c r="J445" s="10"/>
      <c r="K445" s="10"/>
      <c r="L445" s="7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58"/>
      <c r="AZ445" s="58"/>
      <c r="BA445" s="58"/>
      <c r="BB445" s="58"/>
      <c r="BC445" s="58"/>
      <c r="BD445" s="58"/>
      <c r="BE445" s="58"/>
      <c r="BF445" s="10"/>
      <c r="BG445" s="10"/>
      <c r="BH445" s="10"/>
      <c r="BI445" s="10"/>
      <c r="BJ445" s="10"/>
      <c r="BK445" s="10"/>
      <c r="BL445" s="10"/>
      <c r="BM445" s="26"/>
      <c r="BO445" s="26"/>
      <c r="BP445" s="28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8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Y445" s="26"/>
      <c r="CZ445" s="26"/>
      <c r="DA445" s="26"/>
      <c r="DB445" s="32"/>
      <c r="DC445" s="26"/>
      <c r="DD445" s="26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  <c r="GW445" s="10"/>
      <c r="GX445" s="10"/>
      <c r="GY445" s="10"/>
      <c r="GZ445" s="10"/>
      <c r="HA445" s="10"/>
      <c r="HB445" s="10"/>
      <c r="HC445" s="10"/>
      <c r="HD445" s="10"/>
      <c r="HE445" s="10"/>
      <c r="HF445" s="10"/>
      <c r="HG445" s="10"/>
      <c r="HH445" s="10"/>
      <c r="HI445" s="10"/>
      <c r="HJ445" s="10"/>
      <c r="HK445" s="10"/>
      <c r="HL445" s="10"/>
      <c r="HM445" s="10"/>
      <c r="HN445" s="10"/>
      <c r="HO445" s="10"/>
      <c r="HP445" s="10"/>
      <c r="HQ445" s="10"/>
      <c r="HR445" s="10"/>
      <c r="HS445" s="10"/>
      <c r="HT445" s="10"/>
      <c r="HU445" s="10"/>
      <c r="HV445" s="10"/>
      <c r="HW445" s="10"/>
      <c r="HX445" s="10"/>
      <c r="HY445" s="10"/>
      <c r="HZ445" s="10"/>
      <c r="IA445" s="10"/>
      <c r="IB445" s="10"/>
      <c r="IC445" s="10"/>
      <c r="ID445" s="10"/>
      <c r="IE445" s="10"/>
      <c r="IF445" s="10"/>
      <c r="IG445" s="10"/>
      <c r="IH445" s="10"/>
      <c r="II445" s="10"/>
      <c r="IJ445" s="10"/>
      <c r="IK445" s="10"/>
      <c r="IL445" s="10"/>
      <c r="IM445" s="10"/>
      <c r="IN445" s="10"/>
      <c r="IO445" s="10"/>
      <c r="IP445" s="10"/>
      <c r="IQ445" s="10"/>
      <c r="IR445" s="10"/>
    </row>
    <row r="446" spans="1:252" ht="12.75">
      <c r="A446" s="10"/>
      <c r="B446" s="10"/>
      <c r="D446" s="10"/>
      <c r="G446" s="56"/>
      <c r="H446" s="56"/>
      <c r="I446" s="10"/>
      <c r="J446" s="10"/>
      <c r="K446" s="10"/>
      <c r="L446" s="7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58"/>
      <c r="AZ446" s="58"/>
      <c r="BA446" s="58"/>
      <c r="BB446" s="58"/>
      <c r="BC446" s="58"/>
      <c r="BD446" s="58"/>
      <c r="BE446" s="58"/>
      <c r="BF446" s="10"/>
      <c r="BG446" s="10"/>
      <c r="BH446" s="10"/>
      <c r="BI446" s="10"/>
      <c r="BJ446" s="10"/>
      <c r="BK446" s="10"/>
      <c r="BL446" s="10"/>
      <c r="BM446" s="26"/>
      <c r="BO446" s="26"/>
      <c r="BP446" s="28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8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Y446" s="26"/>
      <c r="CZ446" s="26"/>
      <c r="DA446" s="26"/>
      <c r="DB446" s="32"/>
      <c r="DC446" s="26"/>
      <c r="DD446" s="26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  <c r="GW446" s="10"/>
      <c r="GX446" s="10"/>
      <c r="GY446" s="10"/>
      <c r="GZ446" s="10"/>
      <c r="HA446" s="10"/>
      <c r="HB446" s="10"/>
      <c r="HC446" s="10"/>
      <c r="HD446" s="10"/>
      <c r="HE446" s="10"/>
      <c r="HF446" s="10"/>
      <c r="HG446" s="10"/>
      <c r="HH446" s="10"/>
      <c r="HI446" s="10"/>
      <c r="HJ446" s="10"/>
      <c r="HK446" s="10"/>
      <c r="HL446" s="10"/>
      <c r="HM446" s="10"/>
      <c r="HN446" s="10"/>
      <c r="HO446" s="10"/>
      <c r="HP446" s="10"/>
      <c r="HQ446" s="10"/>
      <c r="HR446" s="10"/>
      <c r="HS446" s="10"/>
      <c r="HT446" s="10"/>
      <c r="HU446" s="10"/>
      <c r="HV446" s="10"/>
      <c r="HW446" s="10"/>
      <c r="HX446" s="10"/>
      <c r="HY446" s="10"/>
      <c r="HZ446" s="10"/>
      <c r="IA446" s="10"/>
      <c r="IB446" s="10"/>
      <c r="IC446" s="10"/>
      <c r="ID446" s="10"/>
      <c r="IE446" s="10"/>
      <c r="IF446" s="10"/>
      <c r="IG446" s="10"/>
      <c r="IH446" s="10"/>
      <c r="II446" s="10"/>
      <c r="IJ446" s="10"/>
      <c r="IK446" s="10"/>
      <c r="IL446" s="10"/>
      <c r="IM446" s="10"/>
      <c r="IN446" s="10"/>
      <c r="IO446" s="10"/>
      <c r="IP446" s="10"/>
      <c r="IQ446" s="10"/>
      <c r="IR446" s="10"/>
    </row>
    <row r="447" spans="1:252" ht="12.75">
      <c r="A447" s="10"/>
      <c r="B447" s="10"/>
      <c r="D447" s="10"/>
      <c r="G447" s="56"/>
      <c r="H447" s="56"/>
      <c r="I447" s="10"/>
      <c r="J447" s="10"/>
      <c r="K447" s="10"/>
      <c r="L447" s="7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58"/>
      <c r="AZ447" s="58"/>
      <c r="BA447" s="58"/>
      <c r="BB447" s="58"/>
      <c r="BC447" s="58"/>
      <c r="BD447" s="58"/>
      <c r="BE447" s="58"/>
      <c r="BF447" s="10"/>
      <c r="BG447" s="10"/>
      <c r="BH447" s="10"/>
      <c r="BI447" s="10"/>
      <c r="BJ447" s="10"/>
      <c r="BK447" s="10"/>
      <c r="BL447" s="10"/>
      <c r="BM447" s="26"/>
      <c r="BO447" s="26"/>
      <c r="BP447" s="28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8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Y447" s="26"/>
      <c r="CZ447" s="26"/>
      <c r="DA447" s="26"/>
      <c r="DB447" s="32"/>
      <c r="DC447" s="26"/>
      <c r="DD447" s="26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  <c r="GW447" s="10"/>
      <c r="GX447" s="10"/>
      <c r="GY447" s="10"/>
      <c r="GZ447" s="10"/>
      <c r="HA447" s="10"/>
      <c r="HB447" s="10"/>
      <c r="HC447" s="10"/>
      <c r="HD447" s="10"/>
      <c r="HE447" s="10"/>
      <c r="HF447" s="10"/>
      <c r="HG447" s="10"/>
      <c r="HH447" s="10"/>
      <c r="HI447" s="10"/>
      <c r="HJ447" s="10"/>
      <c r="HK447" s="10"/>
      <c r="HL447" s="10"/>
      <c r="HM447" s="10"/>
      <c r="HN447" s="10"/>
      <c r="HO447" s="10"/>
      <c r="HP447" s="10"/>
      <c r="HQ447" s="10"/>
      <c r="HR447" s="10"/>
      <c r="HS447" s="10"/>
      <c r="HT447" s="10"/>
      <c r="HU447" s="10"/>
      <c r="HV447" s="10"/>
      <c r="HW447" s="10"/>
      <c r="HX447" s="10"/>
      <c r="HY447" s="10"/>
      <c r="HZ447" s="10"/>
      <c r="IA447" s="10"/>
      <c r="IB447" s="10"/>
      <c r="IC447" s="10"/>
      <c r="ID447" s="10"/>
      <c r="IE447" s="10"/>
      <c r="IF447" s="10"/>
      <c r="IG447" s="10"/>
      <c r="IH447" s="10"/>
      <c r="II447" s="10"/>
      <c r="IJ447" s="10"/>
      <c r="IK447" s="10"/>
      <c r="IL447" s="10"/>
      <c r="IM447" s="10"/>
      <c r="IN447" s="10"/>
      <c r="IO447" s="10"/>
      <c r="IP447" s="10"/>
      <c r="IQ447" s="10"/>
      <c r="IR447" s="10"/>
    </row>
    <row r="448" spans="1:252" ht="12.75">
      <c r="A448" s="10"/>
      <c r="B448" s="10"/>
      <c r="D448" s="10"/>
      <c r="G448" s="56"/>
      <c r="H448" s="56"/>
      <c r="I448" s="10"/>
      <c r="J448" s="10"/>
      <c r="K448" s="10"/>
      <c r="L448" s="7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58"/>
      <c r="AZ448" s="58"/>
      <c r="BA448" s="58"/>
      <c r="BB448" s="58"/>
      <c r="BC448" s="58"/>
      <c r="BD448" s="58"/>
      <c r="BE448" s="58"/>
      <c r="BF448" s="10"/>
      <c r="BG448" s="10"/>
      <c r="BH448" s="10"/>
      <c r="BI448" s="10"/>
      <c r="BJ448" s="10"/>
      <c r="BK448" s="10"/>
      <c r="BL448" s="10"/>
      <c r="BM448" s="26"/>
      <c r="BO448" s="26"/>
      <c r="BP448" s="28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8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Y448" s="26"/>
      <c r="CZ448" s="26"/>
      <c r="DA448" s="26"/>
      <c r="DB448" s="32"/>
      <c r="DC448" s="26"/>
      <c r="DD448" s="26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</row>
    <row r="449" spans="1:252" ht="12.75">
      <c r="A449" s="10"/>
      <c r="B449" s="10"/>
      <c r="D449" s="10"/>
      <c r="G449" s="56"/>
      <c r="H449" s="56"/>
      <c r="I449" s="10"/>
      <c r="J449" s="10"/>
      <c r="K449" s="10"/>
      <c r="L449" s="7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58"/>
      <c r="AZ449" s="58"/>
      <c r="BA449" s="58"/>
      <c r="BB449" s="58"/>
      <c r="BC449" s="58"/>
      <c r="BD449" s="58"/>
      <c r="BE449" s="58"/>
      <c r="BF449" s="10"/>
      <c r="BG449" s="10"/>
      <c r="BH449" s="10"/>
      <c r="BI449" s="10"/>
      <c r="BJ449" s="10"/>
      <c r="BK449" s="10"/>
      <c r="BL449" s="10"/>
      <c r="BM449" s="26"/>
      <c r="BO449" s="26"/>
      <c r="BP449" s="28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8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Y449" s="26"/>
      <c r="CZ449" s="26"/>
      <c r="DA449" s="26"/>
      <c r="DB449" s="32"/>
      <c r="DC449" s="26"/>
      <c r="DD449" s="26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</row>
    <row r="450" spans="1:252" ht="12.75">
      <c r="A450" s="10"/>
      <c r="B450" s="10"/>
      <c r="D450" s="10"/>
      <c r="G450" s="56"/>
      <c r="H450" s="56"/>
      <c r="I450" s="10"/>
      <c r="J450" s="10"/>
      <c r="K450" s="10"/>
      <c r="L450" s="7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58"/>
      <c r="AZ450" s="58"/>
      <c r="BA450" s="58"/>
      <c r="BB450" s="58"/>
      <c r="BC450" s="58"/>
      <c r="BD450" s="58"/>
      <c r="BE450" s="58"/>
      <c r="BF450" s="10"/>
      <c r="BG450" s="10"/>
      <c r="BH450" s="10"/>
      <c r="BI450" s="10"/>
      <c r="BJ450" s="10"/>
      <c r="BK450" s="10"/>
      <c r="BL450" s="10"/>
      <c r="BM450" s="26"/>
      <c r="BO450" s="26"/>
      <c r="BP450" s="28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8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Y450" s="26"/>
      <c r="CZ450" s="26"/>
      <c r="DA450" s="26"/>
      <c r="DB450" s="32"/>
      <c r="DC450" s="26"/>
      <c r="DD450" s="26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  <c r="GW450" s="10"/>
      <c r="GX450" s="10"/>
      <c r="GY450" s="10"/>
      <c r="GZ450" s="10"/>
      <c r="HA450" s="10"/>
      <c r="HB450" s="10"/>
      <c r="HC450" s="10"/>
      <c r="HD450" s="10"/>
      <c r="HE450" s="10"/>
      <c r="HF450" s="10"/>
      <c r="HG450" s="10"/>
      <c r="HH450" s="10"/>
      <c r="HI450" s="10"/>
      <c r="HJ450" s="10"/>
      <c r="HK450" s="10"/>
      <c r="HL450" s="10"/>
      <c r="HM450" s="10"/>
      <c r="HN450" s="10"/>
      <c r="HO450" s="10"/>
      <c r="HP450" s="10"/>
      <c r="HQ450" s="10"/>
      <c r="HR450" s="10"/>
      <c r="HS450" s="10"/>
      <c r="HT450" s="10"/>
      <c r="HU450" s="10"/>
      <c r="HV450" s="10"/>
      <c r="HW450" s="10"/>
      <c r="HX450" s="10"/>
      <c r="HY450" s="10"/>
      <c r="HZ450" s="10"/>
      <c r="IA450" s="10"/>
      <c r="IB450" s="10"/>
      <c r="IC450" s="10"/>
      <c r="ID450" s="10"/>
      <c r="IE450" s="10"/>
      <c r="IF450" s="10"/>
      <c r="IG450" s="10"/>
      <c r="IH450" s="10"/>
      <c r="II450" s="10"/>
      <c r="IJ450" s="10"/>
      <c r="IK450" s="10"/>
      <c r="IL450" s="10"/>
      <c r="IM450" s="10"/>
      <c r="IN450" s="10"/>
      <c r="IO450" s="10"/>
      <c r="IP450" s="10"/>
      <c r="IQ450" s="10"/>
      <c r="IR450" s="10"/>
    </row>
    <row r="451" spans="1:252" ht="12.75">
      <c r="A451" s="10"/>
      <c r="B451" s="10"/>
      <c r="D451" s="10"/>
      <c r="G451" s="56"/>
      <c r="H451" s="56"/>
      <c r="I451" s="10"/>
      <c r="J451" s="10"/>
      <c r="K451" s="10"/>
      <c r="L451" s="7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58"/>
      <c r="AZ451" s="58"/>
      <c r="BA451" s="58"/>
      <c r="BB451" s="58"/>
      <c r="BC451" s="58"/>
      <c r="BD451" s="58"/>
      <c r="BE451" s="58"/>
      <c r="BF451" s="10"/>
      <c r="BG451" s="10"/>
      <c r="BH451" s="10"/>
      <c r="BI451" s="10"/>
      <c r="BJ451" s="10"/>
      <c r="BK451" s="10"/>
      <c r="BL451" s="10"/>
      <c r="BM451" s="26"/>
      <c r="BO451" s="26"/>
      <c r="BP451" s="28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8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Y451" s="26"/>
      <c r="CZ451" s="26"/>
      <c r="DA451" s="26"/>
      <c r="DB451" s="32"/>
      <c r="DC451" s="26"/>
      <c r="DD451" s="26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</row>
    <row r="452" spans="1:252" ht="12.75">
      <c r="A452" s="10"/>
      <c r="B452" s="10"/>
      <c r="D452" s="10"/>
      <c r="G452" s="56"/>
      <c r="H452" s="56"/>
      <c r="I452" s="10"/>
      <c r="J452" s="10"/>
      <c r="K452" s="10"/>
      <c r="L452" s="7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58"/>
      <c r="AZ452" s="58"/>
      <c r="BA452" s="58"/>
      <c r="BB452" s="58"/>
      <c r="BC452" s="58"/>
      <c r="BD452" s="58"/>
      <c r="BE452" s="58"/>
      <c r="BF452" s="10"/>
      <c r="BG452" s="10"/>
      <c r="BH452" s="10"/>
      <c r="BI452" s="10"/>
      <c r="BJ452" s="10"/>
      <c r="BK452" s="10"/>
      <c r="BL452" s="10"/>
      <c r="BM452" s="26"/>
      <c r="BO452" s="26"/>
      <c r="BP452" s="28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8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Y452" s="26"/>
      <c r="CZ452" s="26"/>
      <c r="DA452" s="26"/>
      <c r="DB452" s="32"/>
      <c r="DC452" s="26"/>
      <c r="DD452" s="26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  <c r="GW452" s="10"/>
      <c r="GX452" s="10"/>
      <c r="GY452" s="10"/>
      <c r="GZ452" s="10"/>
      <c r="HA452" s="10"/>
      <c r="HB452" s="10"/>
      <c r="HC452" s="10"/>
      <c r="HD452" s="10"/>
      <c r="HE452" s="10"/>
      <c r="HF452" s="10"/>
      <c r="HG452" s="10"/>
      <c r="HH452" s="10"/>
      <c r="HI452" s="10"/>
      <c r="HJ452" s="10"/>
      <c r="HK452" s="10"/>
      <c r="HL452" s="10"/>
      <c r="HM452" s="10"/>
      <c r="HN452" s="10"/>
      <c r="HO452" s="10"/>
      <c r="HP452" s="10"/>
      <c r="HQ452" s="10"/>
      <c r="HR452" s="10"/>
      <c r="HS452" s="10"/>
      <c r="HT452" s="10"/>
      <c r="HU452" s="10"/>
      <c r="HV452" s="10"/>
      <c r="HW452" s="10"/>
      <c r="HX452" s="10"/>
      <c r="HY452" s="10"/>
      <c r="HZ452" s="10"/>
      <c r="IA452" s="10"/>
      <c r="IB452" s="10"/>
      <c r="IC452" s="10"/>
      <c r="ID452" s="10"/>
      <c r="IE452" s="10"/>
      <c r="IF452" s="10"/>
      <c r="IG452" s="10"/>
      <c r="IH452" s="10"/>
      <c r="II452" s="10"/>
      <c r="IJ452" s="10"/>
      <c r="IK452" s="10"/>
      <c r="IL452" s="10"/>
      <c r="IM452" s="10"/>
      <c r="IN452" s="10"/>
      <c r="IO452" s="10"/>
      <c r="IP452" s="10"/>
      <c r="IQ452" s="10"/>
      <c r="IR452" s="10"/>
    </row>
    <row r="453" spans="1:252" ht="12.75">
      <c r="A453" s="10"/>
      <c r="B453" s="10"/>
      <c r="D453" s="10"/>
      <c r="G453" s="56"/>
      <c r="H453" s="56"/>
      <c r="I453" s="10"/>
      <c r="J453" s="10"/>
      <c r="K453" s="10"/>
      <c r="L453" s="7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58"/>
      <c r="AZ453" s="58"/>
      <c r="BA453" s="58"/>
      <c r="BB453" s="58"/>
      <c r="BC453" s="58"/>
      <c r="BD453" s="58"/>
      <c r="BE453" s="58"/>
      <c r="BF453" s="10"/>
      <c r="BG453" s="10"/>
      <c r="BH453" s="10"/>
      <c r="BI453" s="10"/>
      <c r="BJ453" s="10"/>
      <c r="BK453" s="10"/>
      <c r="BL453" s="10"/>
      <c r="BM453" s="26"/>
      <c r="BO453" s="26"/>
      <c r="BP453" s="28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8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Y453" s="26"/>
      <c r="CZ453" s="26"/>
      <c r="DA453" s="26"/>
      <c r="DB453" s="32"/>
      <c r="DC453" s="26"/>
      <c r="DD453" s="26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</row>
    <row r="454" spans="1:252" ht="12.75">
      <c r="A454" s="10"/>
      <c r="B454" s="10"/>
      <c r="D454" s="10"/>
      <c r="G454" s="56"/>
      <c r="H454" s="56"/>
      <c r="I454" s="10"/>
      <c r="J454" s="10"/>
      <c r="K454" s="10"/>
      <c r="L454" s="7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58"/>
      <c r="AZ454" s="58"/>
      <c r="BA454" s="58"/>
      <c r="BB454" s="58"/>
      <c r="BC454" s="58"/>
      <c r="BD454" s="58"/>
      <c r="BE454" s="58"/>
      <c r="BF454" s="10"/>
      <c r="BG454" s="10"/>
      <c r="BH454" s="10"/>
      <c r="BI454" s="10"/>
      <c r="BJ454" s="10"/>
      <c r="BK454" s="10"/>
      <c r="BL454" s="10"/>
      <c r="BM454" s="26"/>
      <c r="BO454" s="26"/>
      <c r="BP454" s="28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8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Y454" s="26"/>
      <c r="CZ454" s="26"/>
      <c r="DA454" s="26"/>
      <c r="DB454" s="32"/>
      <c r="DC454" s="26"/>
      <c r="DD454" s="26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  <c r="GW454" s="10"/>
      <c r="GX454" s="10"/>
      <c r="GY454" s="10"/>
      <c r="GZ454" s="10"/>
      <c r="HA454" s="10"/>
      <c r="HB454" s="10"/>
      <c r="HC454" s="10"/>
      <c r="HD454" s="10"/>
      <c r="HE454" s="10"/>
      <c r="HF454" s="10"/>
      <c r="HG454" s="10"/>
      <c r="HH454" s="10"/>
      <c r="HI454" s="10"/>
      <c r="HJ454" s="10"/>
      <c r="HK454" s="10"/>
      <c r="HL454" s="10"/>
      <c r="HM454" s="10"/>
      <c r="HN454" s="10"/>
      <c r="HO454" s="10"/>
      <c r="HP454" s="10"/>
      <c r="HQ454" s="10"/>
      <c r="HR454" s="10"/>
      <c r="HS454" s="10"/>
      <c r="HT454" s="10"/>
      <c r="HU454" s="10"/>
      <c r="HV454" s="10"/>
      <c r="HW454" s="10"/>
      <c r="HX454" s="10"/>
      <c r="HY454" s="10"/>
      <c r="HZ454" s="10"/>
      <c r="IA454" s="10"/>
      <c r="IB454" s="10"/>
      <c r="IC454" s="10"/>
      <c r="ID454" s="10"/>
      <c r="IE454" s="10"/>
      <c r="IF454" s="10"/>
      <c r="IG454" s="10"/>
      <c r="IH454" s="10"/>
      <c r="II454" s="10"/>
      <c r="IJ454" s="10"/>
      <c r="IK454" s="10"/>
      <c r="IL454" s="10"/>
      <c r="IM454" s="10"/>
      <c r="IN454" s="10"/>
      <c r="IO454" s="10"/>
      <c r="IP454" s="10"/>
      <c r="IQ454" s="10"/>
      <c r="IR454" s="10"/>
    </row>
    <row r="455" spans="1:252" ht="12.75">
      <c r="A455" s="10"/>
      <c r="B455" s="10"/>
      <c r="D455" s="10"/>
      <c r="G455" s="56"/>
      <c r="H455" s="56"/>
      <c r="I455" s="10"/>
      <c r="J455" s="10"/>
      <c r="K455" s="10"/>
      <c r="L455" s="7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58"/>
      <c r="AZ455" s="58"/>
      <c r="BA455" s="58"/>
      <c r="BB455" s="58"/>
      <c r="BC455" s="58"/>
      <c r="BD455" s="58"/>
      <c r="BE455" s="58"/>
      <c r="BF455" s="10"/>
      <c r="BG455" s="10"/>
      <c r="BH455" s="10"/>
      <c r="BI455" s="10"/>
      <c r="BJ455" s="10"/>
      <c r="BK455" s="10"/>
      <c r="BL455" s="10"/>
      <c r="BM455" s="26"/>
      <c r="BO455" s="26"/>
      <c r="BP455" s="28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8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Y455" s="26"/>
      <c r="CZ455" s="26"/>
      <c r="DA455" s="26"/>
      <c r="DB455" s="26"/>
      <c r="DC455" s="26"/>
      <c r="DD455" s="26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</row>
    <row r="456" spans="1:252" ht="12.75">
      <c r="A456" s="10"/>
      <c r="B456" s="10"/>
      <c r="D456" s="10"/>
      <c r="G456" s="56"/>
      <c r="H456" s="56"/>
      <c r="I456" s="10"/>
      <c r="J456" s="10"/>
      <c r="K456" s="10"/>
      <c r="L456" s="7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58"/>
      <c r="AZ456" s="58"/>
      <c r="BA456" s="58"/>
      <c r="BB456" s="58"/>
      <c r="BC456" s="58"/>
      <c r="BD456" s="58"/>
      <c r="BE456" s="58"/>
      <c r="BF456" s="10"/>
      <c r="BG456" s="10"/>
      <c r="BH456" s="10"/>
      <c r="BI456" s="10"/>
      <c r="BJ456" s="10"/>
      <c r="BK456" s="10"/>
      <c r="BL456" s="10"/>
      <c r="BM456" s="26"/>
      <c r="BO456" s="26"/>
      <c r="BP456" s="28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8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Y456" s="26"/>
      <c r="CZ456" s="26"/>
      <c r="DA456" s="26"/>
      <c r="DB456" s="26"/>
      <c r="DC456" s="26"/>
      <c r="DD456" s="26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</row>
    <row r="457" spans="1:252" ht="12.75">
      <c r="A457" s="10"/>
      <c r="B457" s="10"/>
      <c r="D457" s="10"/>
      <c r="G457" s="56"/>
      <c r="H457" s="56"/>
      <c r="I457" s="10"/>
      <c r="J457" s="10"/>
      <c r="K457" s="10"/>
      <c r="L457" s="7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58"/>
      <c r="AZ457" s="58"/>
      <c r="BA457" s="58"/>
      <c r="BB457" s="58"/>
      <c r="BC457" s="58"/>
      <c r="BD457" s="58"/>
      <c r="BE457" s="58"/>
      <c r="BF457" s="10"/>
      <c r="BG457" s="10"/>
      <c r="BH457" s="10"/>
      <c r="BI457" s="10"/>
      <c r="BJ457" s="10"/>
      <c r="BK457" s="10"/>
      <c r="BL457" s="10"/>
      <c r="BM457" s="26"/>
      <c r="BO457" s="26"/>
      <c r="BP457" s="28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8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Y457" s="26"/>
      <c r="CZ457" s="26"/>
      <c r="DA457" s="26"/>
      <c r="DB457" s="26"/>
      <c r="DC457" s="26"/>
      <c r="DD457" s="26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</row>
    <row r="458" spans="1:252" ht="12.75">
      <c r="A458" s="10"/>
      <c r="B458" s="10"/>
      <c r="D458" s="10"/>
      <c r="G458" s="56"/>
      <c r="H458" s="56"/>
      <c r="I458" s="10"/>
      <c r="J458" s="10"/>
      <c r="K458" s="10"/>
      <c r="L458" s="7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58"/>
      <c r="AZ458" s="58"/>
      <c r="BA458" s="58"/>
      <c r="BB458" s="58"/>
      <c r="BC458" s="58"/>
      <c r="BD458" s="58"/>
      <c r="BE458" s="58"/>
      <c r="BF458" s="10"/>
      <c r="BG458" s="10"/>
      <c r="BH458" s="10"/>
      <c r="BI458" s="10"/>
      <c r="BJ458" s="10"/>
      <c r="BK458" s="10"/>
      <c r="BL458" s="10"/>
      <c r="BM458" s="26"/>
      <c r="BO458" s="26"/>
      <c r="BP458" s="28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8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Y458" s="26"/>
      <c r="CZ458" s="26"/>
      <c r="DA458" s="26"/>
      <c r="DB458" s="26"/>
      <c r="DC458" s="26"/>
      <c r="DD458" s="26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</row>
    <row r="459" spans="1:252" ht="12.75">
      <c r="A459" s="10"/>
      <c r="B459" s="10"/>
      <c r="D459" s="10"/>
      <c r="G459" s="56"/>
      <c r="H459" s="56"/>
      <c r="I459" s="10"/>
      <c r="J459" s="10"/>
      <c r="K459" s="10"/>
      <c r="L459" s="7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58"/>
      <c r="AZ459" s="58"/>
      <c r="BA459" s="58"/>
      <c r="BB459" s="58"/>
      <c r="BC459" s="58"/>
      <c r="BD459" s="58"/>
      <c r="BE459" s="58"/>
      <c r="BF459" s="10"/>
      <c r="BG459" s="10"/>
      <c r="BH459" s="10"/>
      <c r="BI459" s="10"/>
      <c r="BJ459" s="10"/>
      <c r="BK459" s="10"/>
      <c r="BL459" s="10"/>
      <c r="BM459" s="26"/>
      <c r="BO459" s="26"/>
      <c r="BP459" s="28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8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Y459" s="26"/>
      <c r="CZ459" s="26"/>
      <c r="DA459" s="26"/>
      <c r="DB459" s="26"/>
      <c r="DC459" s="26"/>
      <c r="DD459" s="26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</row>
    <row r="460" spans="1:252" ht="12.75">
      <c r="A460" s="10"/>
      <c r="B460" s="10"/>
      <c r="D460" s="10"/>
      <c r="G460" s="56"/>
      <c r="H460" s="56"/>
      <c r="I460" s="10"/>
      <c r="J460" s="10"/>
      <c r="K460" s="10"/>
      <c r="L460" s="7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58"/>
      <c r="AZ460" s="58"/>
      <c r="BA460" s="58"/>
      <c r="BB460" s="58"/>
      <c r="BC460" s="58"/>
      <c r="BD460" s="58"/>
      <c r="BE460" s="58"/>
      <c r="BF460" s="10"/>
      <c r="BG460" s="10"/>
      <c r="BH460" s="10"/>
      <c r="BI460" s="10"/>
      <c r="BJ460" s="10"/>
      <c r="BK460" s="10"/>
      <c r="BL460" s="10"/>
      <c r="BM460" s="26"/>
      <c r="BO460" s="26"/>
      <c r="BP460" s="28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8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Y460" s="26"/>
      <c r="CZ460" s="26"/>
      <c r="DA460" s="26"/>
      <c r="DB460" s="26"/>
      <c r="DC460" s="26"/>
      <c r="DD460" s="26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</row>
    <row r="461" spans="1:252" ht="12.75">
      <c r="A461" s="10"/>
      <c r="B461" s="10"/>
      <c r="D461" s="10"/>
      <c r="G461" s="56"/>
      <c r="H461" s="56"/>
      <c r="I461" s="10"/>
      <c r="J461" s="10"/>
      <c r="K461" s="10"/>
      <c r="L461" s="7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58"/>
      <c r="AZ461" s="58"/>
      <c r="BA461" s="58"/>
      <c r="BB461" s="58"/>
      <c r="BC461" s="58"/>
      <c r="BD461" s="58"/>
      <c r="BE461" s="58"/>
      <c r="BF461" s="10"/>
      <c r="BG461" s="10"/>
      <c r="BH461" s="10"/>
      <c r="BI461" s="10"/>
      <c r="BJ461" s="10"/>
      <c r="BK461" s="10"/>
      <c r="BL461" s="10"/>
      <c r="BM461" s="26"/>
      <c r="BO461" s="26"/>
      <c r="BP461" s="28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8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Y461" s="26"/>
      <c r="CZ461" s="26"/>
      <c r="DA461" s="26"/>
      <c r="DB461" s="26"/>
      <c r="DC461" s="26"/>
      <c r="DD461" s="26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  <c r="GW461" s="10"/>
      <c r="GX461" s="10"/>
      <c r="GY461" s="10"/>
      <c r="GZ461" s="10"/>
      <c r="HA461" s="10"/>
      <c r="HB461" s="10"/>
      <c r="HC461" s="10"/>
      <c r="HD461" s="10"/>
      <c r="HE461" s="10"/>
      <c r="HF461" s="10"/>
      <c r="HG461" s="10"/>
      <c r="HH461" s="10"/>
      <c r="HI461" s="10"/>
      <c r="HJ461" s="10"/>
      <c r="HK461" s="10"/>
      <c r="HL461" s="10"/>
      <c r="HM461" s="10"/>
      <c r="HN461" s="10"/>
      <c r="HO461" s="10"/>
      <c r="HP461" s="10"/>
      <c r="HQ461" s="10"/>
      <c r="HR461" s="10"/>
      <c r="HS461" s="10"/>
      <c r="HT461" s="10"/>
      <c r="HU461" s="10"/>
      <c r="HV461" s="10"/>
      <c r="HW461" s="10"/>
      <c r="HX461" s="10"/>
      <c r="HY461" s="10"/>
      <c r="HZ461" s="10"/>
      <c r="IA461" s="10"/>
      <c r="IB461" s="10"/>
      <c r="IC461" s="10"/>
      <c r="ID461" s="10"/>
      <c r="IE461" s="10"/>
      <c r="IF461" s="10"/>
      <c r="IG461" s="10"/>
      <c r="IH461" s="10"/>
      <c r="II461" s="10"/>
      <c r="IJ461" s="10"/>
      <c r="IK461" s="10"/>
      <c r="IL461" s="10"/>
      <c r="IM461" s="10"/>
      <c r="IN461" s="10"/>
      <c r="IO461" s="10"/>
      <c r="IP461" s="10"/>
      <c r="IQ461" s="10"/>
      <c r="IR461" s="10"/>
    </row>
    <row r="462" spans="1:252" ht="12.75">
      <c r="A462" s="10"/>
      <c r="B462" s="10"/>
      <c r="D462" s="10"/>
      <c r="G462" s="56"/>
      <c r="H462" s="56"/>
      <c r="I462" s="10"/>
      <c r="J462" s="10"/>
      <c r="K462" s="10"/>
      <c r="L462" s="7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58"/>
      <c r="AZ462" s="58"/>
      <c r="BA462" s="58"/>
      <c r="BB462" s="58"/>
      <c r="BC462" s="58"/>
      <c r="BD462" s="58"/>
      <c r="BE462" s="58"/>
      <c r="BF462" s="10"/>
      <c r="BG462" s="10"/>
      <c r="BH462" s="10"/>
      <c r="BI462" s="10"/>
      <c r="BJ462" s="10"/>
      <c r="BK462" s="10"/>
      <c r="BL462" s="10"/>
      <c r="BM462" s="26"/>
      <c r="BO462" s="26"/>
      <c r="BP462" s="28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8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Y462" s="26"/>
      <c r="CZ462" s="26"/>
      <c r="DA462" s="26"/>
      <c r="DB462" s="26"/>
      <c r="DC462" s="26"/>
      <c r="DD462" s="26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</row>
    <row r="463" spans="1:252" ht="12.75">
      <c r="A463" s="10"/>
      <c r="B463" s="10"/>
      <c r="D463" s="10"/>
      <c r="G463" s="56"/>
      <c r="H463" s="56"/>
      <c r="I463" s="10"/>
      <c r="J463" s="10"/>
      <c r="K463" s="10"/>
      <c r="L463" s="7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58"/>
      <c r="AZ463" s="58"/>
      <c r="BA463" s="58"/>
      <c r="BB463" s="58"/>
      <c r="BC463" s="58"/>
      <c r="BD463" s="58"/>
      <c r="BE463" s="58"/>
      <c r="BF463" s="10"/>
      <c r="BG463" s="10"/>
      <c r="BH463" s="10"/>
      <c r="BI463" s="10"/>
      <c r="BJ463" s="10"/>
      <c r="BK463" s="10"/>
      <c r="BL463" s="10"/>
      <c r="BM463" s="26"/>
      <c r="BO463" s="26"/>
      <c r="BP463" s="28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8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Y463" s="26"/>
      <c r="CZ463" s="26"/>
      <c r="DA463" s="26"/>
      <c r="DB463" s="26"/>
      <c r="DC463" s="26"/>
      <c r="DD463" s="26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  <c r="GW463" s="10"/>
      <c r="GX463" s="10"/>
      <c r="GY463" s="10"/>
      <c r="GZ463" s="10"/>
      <c r="HA463" s="10"/>
      <c r="HB463" s="10"/>
      <c r="HC463" s="10"/>
      <c r="HD463" s="10"/>
      <c r="HE463" s="10"/>
      <c r="HF463" s="10"/>
      <c r="HG463" s="10"/>
      <c r="HH463" s="10"/>
      <c r="HI463" s="10"/>
      <c r="HJ463" s="10"/>
      <c r="HK463" s="10"/>
      <c r="HL463" s="10"/>
      <c r="HM463" s="10"/>
      <c r="HN463" s="10"/>
      <c r="HO463" s="10"/>
      <c r="HP463" s="10"/>
      <c r="HQ463" s="10"/>
      <c r="HR463" s="10"/>
      <c r="HS463" s="10"/>
      <c r="HT463" s="10"/>
      <c r="HU463" s="10"/>
      <c r="HV463" s="10"/>
      <c r="HW463" s="10"/>
      <c r="HX463" s="10"/>
      <c r="HY463" s="10"/>
      <c r="HZ463" s="10"/>
      <c r="IA463" s="10"/>
      <c r="IB463" s="10"/>
      <c r="IC463" s="10"/>
      <c r="ID463" s="10"/>
      <c r="IE463" s="10"/>
      <c r="IF463" s="10"/>
      <c r="IG463" s="10"/>
      <c r="IH463" s="10"/>
      <c r="II463" s="10"/>
      <c r="IJ463" s="10"/>
      <c r="IK463" s="10"/>
      <c r="IL463" s="10"/>
      <c r="IM463" s="10"/>
      <c r="IN463" s="10"/>
      <c r="IO463" s="10"/>
      <c r="IP463" s="10"/>
      <c r="IQ463" s="10"/>
      <c r="IR463" s="10"/>
    </row>
    <row r="464" spans="1:252" ht="12.75">
      <c r="A464" s="10"/>
      <c r="B464" s="10"/>
      <c r="D464" s="10"/>
      <c r="G464" s="56"/>
      <c r="H464" s="56"/>
      <c r="I464" s="10"/>
      <c r="J464" s="10"/>
      <c r="K464" s="10"/>
      <c r="L464" s="7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58"/>
      <c r="AZ464" s="58"/>
      <c r="BA464" s="58"/>
      <c r="BB464" s="58"/>
      <c r="BC464" s="58"/>
      <c r="BD464" s="58"/>
      <c r="BE464" s="58"/>
      <c r="BF464" s="10"/>
      <c r="BG464" s="10"/>
      <c r="BH464" s="10"/>
      <c r="BI464" s="10"/>
      <c r="BJ464" s="10"/>
      <c r="BK464" s="10"/>
      <c r="BL464" s="10"/>
      <c r="BM464" s="26"/>
      <c r="BO464" s="26"/>
      <c r="BP464" s="28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8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Y464" s="26"/>
      <c r="CZ464" s="26"/>
      <c r="DA464" s="26"/>
      <c r="DB464" s="26"/>
      <c r="DC464" s="26"/>
      <c r="DD464" s="26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</row>
    <row r="465" spans="1:252" ht="12.75">
      <c r="A465" s="10"/>
      <c r="B465" s="10"/>
      <c r="D465" s="10"/>
      <c r="G465" s="56"/>
      <c r="H465" s="56"/>
      <c r="I465" s="10"/>
      <c r="J465" s="10"/>
      <c r="K465" s="10"/>
      <c r="L465" s="7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58"/>
      <c r="AZ465" s="58"/>
      <c r="BA465" s="58"/>
      <c r="BB465" s="58"/>
      <c r="BC465" s="58"/>
      <c r="BD465" s="58"/>
      <c r="BE465" s="58"/>
      <c r="BF465" s="10"/>
      <c r="BG465" s="10"/>
      <c r="BH465" s="10"/>
      <c r="BI465" s="10"/>
      <c r="BJ465" s="10"/>
      <c r="BK465" s="10"/>
      <c r="BL465" s="10"/>
      <c r="BM465" s="26"/>
      <c r="BO465" s="26"/>
      <c r="BP465" s="28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8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Y465" s="26"/>
      <c r="CZ465" s="26"/>
      <c r="DA465" s="26"/>
      <c r="DB465" s="26"/>
      <c r="DC465" s="26"/>
      <c r="DD465" s="26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  <c r="GW465" s="10"/>
      <c r="GX465" s="10"/>
      <c r="GY465" s="10"/>
      <c r="GZ465" s="10"/>
      <c r="HA465" s="10"/>
      <c r="HB465" s="10"/>
      <c r="HC465" s="10"/>
      <c r="HD465" s="10"/>
      <c r="HE465" s="10"/>
      <c r="HF465" s="10"/>
      <c r="HG465" s="10"/>
      <c r="HH465" s="10"/>
      <c r="HI465" s="10"/>
      <c r="HJ465" s="10"/>
      <c r="HK465" s="10"/>
      <c r="HL465" s="10"/>
      <c r="HM465" s="10"/>
      <c r="HN465" s="10"/>
      <c r="HO465" s="10"/>
      <c r="HP465" s="10"/>
      <c r="HQ465" s="10"/>
      <c r="HR465" s="10"/>
      <c r="HS465" s="10"/>
      <c r="HT465" s="10"/>
      <c r="HU465" s="10"/>
      <c r="HV465" s="10"/>
      <c r="HW465" s="10"/>
      <c r="HX465" s="10"/>
      <c r="HY465" s="10"/>
      <c r="HZ465" s="10"/>
      <c r="IA465" s="10"/>
      <c r="IB465" s="10"/>
      <c r="IC465" s="10"/>
      <c r="ID465" s="10"/>
      <c r="IE465" s="10"/>
      <c r="IF465" s="10"/>
      <c r="IG465" s="10"/>
      <c r="IH465" s="10"/>
      <c r="II465" s="10"/>
      <c r="IJ465" s="10"/>
      <c r="IK465" s="10"/>
      <c r="IL465" s="10"/>
      <c r="IM465" s="10"/>
      <c r="IN465" s="10"/>
      <c r="IO465" s="10"/>
      <c r="IP465" s="10"/>
      <c r="IQ465" s="10"/>
      <c r="IR465" s="10"/>
    </row>
    <row r="466" spans="1:252" ht="12.75">
      <c r="A466" s="10"/>
      <c r="B466" s="10"/>
      <c r="D466" s="10"/>
      <c r="G466" s="56"/>
      <c r="H466" s="56"/>
      <c r="I466" s="10"/>
      <c r="J466" s="10"/>
      <c r="K466" s="10"/>
      <c r="L466" s="7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58"/>
      <c r="AZ466" s="58"/>
      <c r="BA466" s="58"/>
      <c r="BB466" s="58"/>
      <c r="BC466" s="58"/>
      <c r="BD466" s="58"/>
      <c r="BE466" s="58"/>
      <c r="BF466" s="10"/>
      <c r="BG466" s="10"/>
      <c r="BH466" s="10"/>
      <c r="BI466" s="10"/>
      <c r="BJ466" s="10"/>
      <c r="BK466" s="10"/>
      <c r="BL466" s="10"/>
      <c r="BM466" s="26"/>
      <c r="BO466" s="26"/>
      <c r="BP466" s="28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8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Y466" s="26"/>
      <c r="CZ466" s="26"/>
      <c r="DA466" s="26"/>
      <c r="DB466" s="26"/>
      <c r="DC466" s="26"/>
      <c r="DD466" s="26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  <c r="GW466" s="10"/>
      <c r="GX466" s="10"/>
      <c r="GY466" s="10"/>
      <c r="GZ466" s="10"/>
      <c r="HA466" s="10"/>
      <c r="HB466" s="10"/>
      <c r="HC466" s="10"/>
      <c r="HD466" s="10"/>
      <c r="HE466" s="10"/>
      <c r="HF466" s="10"/>
      <c r="HG466" s="10"/>
      <c r="HH466" s="10"/>
      <c r="HI466" s="10"/>
      <c r="HJ466" s="10"/>
      <c r="HK466" s="10"/>
      <c r="HL466" s="10"/>
      <c r="HM466" s="10"/>
      <c r="HN466" s="10"/>
      <c r="HO466" s="10"/>
      <c r="HP466" s="10"/>
      <c r="HQ466" s="10"/>
      <c r="HR466" s="10"/>
      <c r="HS466" s="10"/>
      <c r="HT466" s="10"/>
      <c r="HU466" s="10"/>
      <c r="HV466" s="10"/>
      <c r="HW466" s="10"/>
      <c r="HX466" s="10"/>
      <c r="HY466" s="10"/>
      <c r="HZ466" s="10"/>
      <c r="IA466" s="10"/>
      <c r="IB466" s="10"/>
      <c r="IC466" s="10"/>
      <c r="ID466" s="10"/>
      <c r="IE466" s="10"/>
      <c r="IF466" s="10"/>
      <c r="IG466" s="10"/>
      <c r="IH466" s="10"/>
      <c r="II466" s="10"/>
      <c r="IJ466" s="10"/>
      <c r="IK466" s="10"/>
      <c r="IL466" s="10"/>
      <c r="IM466" s="10"/>
      <c r="IN466" s="10"/>
      <c r="IO466" s="10"/>
      <c r="IP466" s="10"/>
      <c r="IQ466" s="10"/>
      <c r="IR466" s="10"/>
    </row>
    <row r="467" spans="1:252" ht="12.75">
      <c r="A467" s="10"/>
      <c r="B467" s="10"/>
      <c r="D467" s="10"/>
      <c r="G467" s="56"/>
      <c r="H467" s="56"/>
      <c r="I467" s="10"/>
      <c r="J467" s="10"/>
      <c r="K467" s="10"/>
      <c r="L467" s="7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58"/>
      <c r="AZ467" s="58"/>
      <c r="BA467" s="58"/>
      <c r="BB467" s="58"/>
      <c r="BC467" s="58"/>
      <c r="BD467" s="58"/>
      <c r="BE467" s="58"/>
      <c r="BF467" s="10"/>
      <c r="BG467" s="10"/>
      <c r="BH467" s="10"/>
      <c r="BI467" s="10"/>
      <c r="BJ467" s="10"/>
      <c r="BK467" s="10"/>
      <c r="BL467" s="10"/>
      <c r="BM467" s="26"/>
      <c r="BO467" s="26"/>
      <c r="BP467" s="28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8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Y467" s="26"/>
      <c r="CZ467" s="26"/>
      <c r="DA467" s="26"/>
      <c r="DB467" s="26"/>
      <c r="DC467" s="26"/>
      <c r="DD467" s="26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</row>
    <row r="468" spans="1:252" ht="12.75">
      <c r="A468" s="10"/>
      <c r="B468" s="10"/>
      <c r="D468" s="10"/>
      <c r="G468" s="56"/>
      <c r="H468" s="56"/>
      <c r="I468" s="10"/>
      <c r="J468" s="10"/>
      <c r="K468" s="10"/>
      <c r="L468" s="7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58"/>
      <c r="AZ468" s="58"/>
      <c r="BA468" s="58"/>
      <c r="BB468" s="58"/>
      <c r="BC468" s="58"/>
      <c r="BD468" s="58"/>
      <c r="BE468" s="58"/>
      <c r="BF468" s="10"/>
      <c r="BG468" s="10"/>
      <c r="BH468" s="10"/>
      <c r="BI468" s="10"/>
      <c r="BJ468" s="10"/>
      <c r="BK468" s="10"/>
      <c r="BL468" s="10"/>
      <c r="BM468" s="26"/>
      <c r="BO468" s="26"/>
      <c r="BP468" s="28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8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Y468" s="26"/>
      <c r="CZ468" s="26"/>
      <c r="DA468" s="26"/>
      <c r="DB468" s="26"/>
      <c r="DC468" s="26"/>
      <c r="DD468" s="26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  <c r="GW468" s="10"/>
      <c r="GX468" s="10"/>
      <c r="GY468" s="10"/>
      <c r="GZ468" s="10"/>
      <c r="HA468" s="10"/>
      <c r="HB468" s="10"/>
      <c r="HC468" s="10"/>
      <c r="HD468" s="10"/>
      <c r="HE468" s="10"/>
      <c r="HF468" s="10"/>
      <c r="HG468" s="10"/>
      <c r="HH468" s="10"/>
      <c r="HI468" s="10"/>
      <c r="HJ468" s="10"/>
      <c r="HK468" s="10"/>
      <c r="HL468" s="10"/>
      <c r="HM468" s="10"/>
      <c r="HN468" s="10"/>
      <c r="HO468" s="10"/>
      <c r="HP468" s="10"/>
      <c r="HQ468" s="10"/>
      <c r="HR468" s="10"/>
      <c r="HS468" s="10"/>
      <c r="HT468" s="10"/>
      <c r="HU468" s="10"/>
      <c r="HV468" s="10"/>
      <c r="HW468" s="10"/>
      <c r="HX468" s="10"/>
      <c r="HY468" s="10"/>
      <c r="HZ468" s="10"/>
      <c r="IA468" s="10"/>
      <c r="IB468" s="10"/>
      <c r="IC468" s="10"/>
      <c r="ID468" s="10"/>
      <c r="IE468" s="10"/>
      <c r="IF468" s="10"/>
      <c r="IG468" s="10"/>
      <c r="IH468" s="10"/>
      <c r="II468" s="10"/>
      <c r="IJ468" s="10"/>
      <c r="IK468" s="10"/>
      <c r="IL468" s="10"/>
      <c r="IM468" s="10"/>
      <c r="IN468" s="10"/>
      <c r="IO468" s="10"/>
      <c r="IP468" s="10"/>
      <c r="IQ468" s="10"/>
      <c r="IR468" s="10"/>
    </row>
    <row r="469" spans="1:252" ht="12.75">
      <c r="A469" s="10"/>
      <c r="B469" s="10"/>
      <c r="D469" s="10"/>
      <c r="G469" s="56"/>
      <c r="H469" s="56"/>
      <c r="I469" s="10"/>
      <c r="J469" s="10"/>
      <c r="K469" s="10"/>
      <c r="L469" s="7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58"/>
      <c r="AZ469" s="58"/>
      <c r="BA469" s="58"/>
      <c r="BB469" s="58"/>
      <c r="BC469" s="58"/>
      <c r="BD469" s="58"/>
      <c r="BE469" s="58"/>
      <c r="BF469" s="10"/>
      <c r="BG469" s="10"/>
      <c r="BH469" s="10"/>
      <c r="BI469" s="10"/>
      <c r="BJ469" s="10"/>
      <c r="BK469" s="10"/>
      <c r="BL469" s="10"/>
      <c r="BM469" s="26"/>
      <c r="BO469" s="26"/>
      <c r="BP469" s="28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8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Y469" s="26"/>
      <c r="CZ469" s="26"/>
      <c r="DA469" s="26"/>
      <c r="DB469" s="26"/>
      <c r="DC469" s="26"/>
      <c r="DD469" s="26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  <c r="GW469" s="10"/>
      <c r="GX469" s="10"/>
      <c r="GY469" s="10"/>
      <c r="GZ469" s="10"/>
      <c r="HA469" s="10"/>
      <c r="HB469" s="10"/>
      <c r="HC469" s="10"/>
      <c r="HD469" s="10"/>
      <c r="HE469" s="10"/>
      <c r="HF469" s="10"/>
      <c r="HG469" s="10"/>
      <c r="HH469" s="10"/>
      <c r="HI469" s="10"/>
      <c r="HJ469" s="10"/>
      <c r="HK469" s="10"/>
      <c r="HL469" s="10"/>
      <c r="HM469" s="10"/>
      <c r="HN469" s="10"/>
      <c r="HO469" s="10"/>
      <c r="HP469" s="10"/>
      <c r="HQ469" s="10"/>
      <c r="HR469" s="10"/>
      <c r="HS469" s="10"/>
      <c r="HT469" s="10"/>
      <c r="HU469" s="10"/>
      <c r="HV469" s="10"/>
      <c r="HW469" s="10"/>
      <c r="HX469" s="10"/>
      <c r="HY469" s="10"/>
      <c r="HZ469" s="10"/>
      <c r="IA469" s="10"/>
      <c r="IB469" s="10"/>
      <c r="IC469" s="10"/>
      <c r="ID469" s="10"/>
      <c r="IE469" s="10"/>
      <c r="IF469" s="10"/>
      <c r="IG469" s="10"/>
      <c r="IH469" s="10"/>
      <c r="II469" s="10"/>
      <c r="IJ469" s="10"/>
      <c r="IK469" s="10"/>
      <c r="IL469" s="10"/>
      <c r="IM469" s="10"/>
      <c r="IN469" s="10"/>
      <c r="IO469" s="10"/>
      <c r="IP469" s="10"/>
      <c r="IQ469" s="10"/>
      <c r="IR469" s="10"/>
    </row>
    <row r="470" spans="1:252" ht="12.75">
      <c r="A470" s="10"/>
      <c r="B470" s="10"/>
      <c r="D470" s="10"/>
      <c r="G470" s="56"/>
      <c r="H470" s="56"/>
      <c r="I470" s="10"/>
      <c r="J470" s="10"/>
      <c r="K470" s="10"/>
      <c r="L470" s="7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58"/>
      <c r="AZ470" s="58"/>
      <c r="BA470" s="58"/>
      <c r="BB470" s="58"/>
      <c r="BC470" s="58"/>
      <c r="BD470" s="58"/>
      <c r="BE470" s="58"/>
      <c r="BF470" s="10"/>
      <c r="BG470" s="10"/>
      <c r="BH470" s="10"/>
      <c r="BI470" s="10"/>
      <c r="BJ470" s="10"/>
      <c r="BK470" s="10"/>
      <c r="BL470" s="10"/>
      <c r="BM470" s="10"/>
      <c r="BO470" s="10"/>
      <c r="BP470" s="59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59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Y470" s="10"/>
      <c r="CZ470" s="10"/>
      <c r="DA470" s="10"/>
      <c r="DB470" s="10"/>
      <c r="DC470" s="10"/>
      <c r="D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</row>
    <row r="471" spans="1:252" ht="12.75">
      <c r="A471" s="10"/>
      <c r="B471" s="10"/>
      <c r="D471" s="10"/>
      <c r="G471" s="56"/>
      <c r="H471" s="56"/>
      <c r="I471" s="10"/>
      <c r="J471" s="10"/>
      <c r="K471" s="10"/>
      <c r="L471" s="7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58"/>
      <c r="AZ471" s="58"/>
      <c r="BA471" s="58"/>
      <c r="BB471" s="58"/>
      <c r="BC471" s="58"/>
      <c r="BD471" s="58"/>
      <c r="BE471" s="58"/>
      <c r="BF471" s="10"/>
      <c r="BG471" s="10"/>
      <c r="BH471" s="10"/>
      <c r="BI471" s="10"/>
      <c r="BJ471" s="10"/>
      <c r="BK471" s="10"/>
      <c r="BL471" s="10"/>
      <c r="BM471" s="10"/>
      <c r="BO471" s="10"/>
      <c r="BP471" s="59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59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Y471" s="10"/>
      <c r="CZ471" s="10"/>
      <c r="DA471" s="10"/>
      <c r="DB471" s="10"/>
      <c r="DC471" s="10"/>
      <c r="D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  <c r="GW471" s="10"/>
      <c r="GX471" s="10"/>
      <c r="GY471" s="10"/>
      <c r="GZ471" s="10"/>
      <c r="HA471" s="10"/>
      <c r="HB471" s="10"/>
      <c r="HC471" s="10"/>
      <c r="HD471" s="10"/>
      <c r="HE471" s="10"/>
      <c r="HF471" s="10"/>
      <c r="HG471" s="10"/>
      <c r="HH471" s="10"/>
      <c r="HI471" s="10"/>
      <c r="HJ471" s="10"/>
      <c r="HK471" s="10"/>
      <c r="HL471" s="10"/>
      <c r="HM471" s="10"/>
      <c r="HN471" s="10"/>
      <c r="HO471" s="10"/>
      <c r="HP471" s="10"/>
      <c r="HQ471" s="10"/>
      <c r="HR471" s="10"/>
      <c r="HS471" s="10"/>
      <c r="HT471" s="10"/>
      <c r="HU471" s="10"/>
      <c r="HV471" s="10"/>
      <c r="HW471" s="10"/>
      <c r="HX471" s="10"/>
      <c r="HY471" s="10"/>
      <c r="HZ471" s="10"/>
      <c r="IA471" s="10"/>
      <c r="IB471" s="10"/>
      <c r="IC471" s="10"/>
      <c r="ID471" s="10"/>
      <c r="IE471" s="10"/>
      <c r="IF471" s="10"/>
      <c r="IG471" s="10"/>
      <c r="IH471" s="10"/>
      <c r="II471" s="10"/>
      <c r="IJ471" s="10"/>
      <c r="IK471" s="10"/>
      <c r="IL471" s="10"/>
      <c r="IM471" s="10"/>
      <c r="IN471" s="10"/>
      <c r="IO471" s="10"/>
      <c r="IP471" s="10"/>
      <c r="IQ471" s="10"/>
      <c r="IR471" s="10"/>
    </row>
    <row r="472" spans="1:252" ht="12.75">
      <c r="A472" s="10"/>
      <c r="B472" s="10"/>
      <c r="D472" s="10"/>
      <c r="G472" s="56"/>
      <c r="H472" s="56"/>
      <c r="I472" s="10"/>
      <c r="J472" s="10"/>
      <c r="K472" s="10"/>
      <c r="L472" s="7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58"/>
      <c r="AZ472" s="58"/>
      <c r="BA472" s="58"/>
      <c r="BB472" s="58"/>
      <c r="BC472" s="58"/>
      <c r="BD472" s="58"/>
      <c r="BE472" s="58"/>
      <c r="BF472" s="10"/>
      <c r="BG472" s="10"/>
      <c r="BH472" s="10"/>
      <c r="BI472" s="10"/>
      <c r="BJ472" s="10"/>
      <c r="BK472" s="10"/>
      <c r="BL472" s="10"/>
      <c r="BM472" s="10"/>
      <c r="BO472" s="10"/>
      <c r="BP472" s="59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59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Y472" s="10"/>
      <c r="CZ472" s="10"/>
      <c r="DA472" s="10"/>
      <c r="DB472" s="10"/>
      <c r="DC472" s="10"/>
      <c r="D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  <c r="GW472" s="10"/>
      <c r="GX472" s="10"/>
      <c r="GY472" s="10"/>
      <c r="GZ472" s="10"/>
      <c r="HA472" s="10"/>
      <c r="HB472" s="10"/>
      <c r="HC472" s="10"/>
      <c r="HD472" s="10"/>
      <c r="HE472" s="10"/>
      <c r="HF472" s="10"/>
      <c r="HG472" s="10"/>
      <c r="HH472" s="10"/>
      <c r="HI472" s="10"/>
      <c r="HJ472" s="10"/>
      <c r="HK472" s="10"/>
      <c r="HL472" s="10"/>
      <c r="HM472" s="10"/>
      <c r="HN472" s="10"/>
      <c r="HO472" s="10"/>
      <c r="HP472" s="10"/>
      <c r="HQ472" s="10"/>
      <c r="HR472" s="10"/>
      <c r="HS472" s="10"/>
      <c r="HT472" s="10"/>
      <c r="HU472" s="10"/>
      <c r="HV472" s="10"/>
      <c r="HW472" s="10"/>
      <c r="HX472" s="10"/>
      <c r="HY472" s="10"/>
      <c r="HZ472" s="10"/>
      <c r="IA472" s="10"/>
      <c r="IB472" s="10"/>
      <c r="IC472" s="10"/>
      <c r="ID472" s="10"/>
      <c r="IE472" s="10"/>
      <c r="IF472" s="10"/>
      <c r="IG472" s="10"/>
      <c r="IH472" s="10"/>
      <c r="II472" s="10"/>
      <c r="IJ472" s="10"/>
      <c r="IK472" s="10"/>
      <c r="IL472" s="10"/>
      <c r="IM472" s="10"/>
      <c r="IN472" s="10"/>
      <c r="IO472" s="10"/>
      <c r="IP472" s="10"/>
      <c r="IQ472" s="10"/>
      <c r="IR472" s="10"/>
    </row>
    <row r="473" spans="1:252" ht="12.75">
      <c r="A473" s="10"/>
      <c r="B473" s="10"/>
      <c r="D473" s="10"/>
      <c r="G473" s="56"/>
      <c r="H473" s="56"/>
      <c r="I473" s="10"/>
      <c r="J473" s="10"/>
      <c r="K473" s="10"/>
      <c r="L473" s="7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58"/>
      <c r="AZ473" s="58"/>
      <c r="BA473" s="58"/>
      <c r="BB473" s="58"/>
      <c r="BC473" s="58"/>
      <c r="BD473" s="58"/>
      <c r="BE473" s="58"/>
      <c r="BF473" s="10"/>
      <c r="BG473" s="10"/>
      <c r="BH473" s="10"/>
      <c r="BI473" s="10"/>
      <c r="BJ473" s="10"/>
      <c r="BK473" s="10"/>
      <c r="BL473" s="10"/>
      <c r="BM473" s="10"/>
      <c r="BO473" s="10"/>
      <c r="BP473" s="59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59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Y473" s="10"/>
      <c r="CZ473" s="10"/>
      <c r="DA473" s="10"/>
      <c r="DB473" s="10"/>
      <c r="DC473" s="10"/>
      <c r="D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  <c r="GW473" s="10"/>
      <c r="GX473" s="10"/>
      <c r="GY473" s="10"/>
      <c r="GZ473" s="10"/>
      <c r="HA473" s="10"/>
      <c r="HB473" s="10"/>
      <c r="HC473" s="10"/>
      <c r="HD473" s="10"/>
      <c r="HE473" s="10"/>
      <c r="HF473" s="10"/>
      <c r="HG473" s="10"/>
      <c r="HH473" s="10"/>
      <c r="HI473" s="10"/>
      <c r="HJ473" s="10"/>
      <c r="HK473" s="10"/>
      <c r="HL473" s="10"/>
      <c r="HM473" s="10"/>
      <c r="HN473" s="10"/>
      <c r="HO473" s="10"/>
      <c r="HP473" s="10"/>
      <c r="HQ473" s="10"/>
      <c r="HR473" s="10"/>
      <c r="HS473" s="10"/>
      <c r="HT473" s="10"/>
      <c r="HU473" s="10"/>
      <c r="HV473" s="10"/>
      <c r="HW473" s="10"/>
      <c r="HX473" s="10"/>
      <c r="HY473" s="10"/>
      <c r="HZ473" s="10"/>
      <c r="IA473" s="10"/>
      <c r="IB473" s="10"/>
      <c r="IC473" s="10"/>
      <c r="ID473" s="10"/>
      <c r="IE473" s="10"/>
      <c r="IF473" s="10"/>
      <c r="IG473" s="10"/>
      <c r="IH473" s="10"/>
      <c r="II473" s="10"/>
      <c r="IJ473" s="10"/>
      <c r="IK473" s="10"/>
      <c r="IL473" s="10"/>
      <c r="IM473" s="10"/>
      <c r="IN473" s="10"/>
      <c r="IO473" s="10"/>
      <c r="IP473" s="10"/>
      <c r="IQ473" s="10"/>
      <c r="IR473" s="10"/>
    </row>
    <row r="474" spans="1:252" ht="12.75">
      <c r="A474" s="10"/>
      <c r="B474" s="10"/>
      <c r="D474" s="10"/>
      <c r="G474" s="56"/>
      <c r="H474" s="56"/>
      <c r="I474" s="10"/>
      <c r="J474" s="10"/>
      <c r="K474" s="10"/>
      <c r="L474" s="7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58"/>
      <c r="AZ474" s="58"/>
      <c r="BA474" s="58"/>
      <c r="BB474" s="58"/>
      <c r="BC474" s="58"/>
      <c r="BD474" s="58"/>
      <c r="BE474" s="58"/>
      <c r="BF474" s="10"/>
      <c r="BG474" s="10"/>
      <c r="BH474" s="10"/>
      <c r="BI474" s="10"/>
      <c r="BJ474" s="10"/>
      <c r="BK474" s="10"/>
      <c r="BL474" s="10"/>
      <c r="BM474" s="10"/>
      <c r="BO474" s="10"/>
      <c r="BP474" s="59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59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Y474" s="10"/>
      <c r="CZ474" s="10"/>
      <c r="DA474" s="10"/>
      <c r="DB474" s="10"/>
      <c r="DC474" s="10"/>
      <c r="D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</row>
    <row r="475" spans="1:252" ht="12.75">
      <c r="A475" s="10"/>
      <c r="B475" s="10"/>
      <c r="D475" s="10"/>
      <c r="G475" s="56"/>
      <c r="H475" s="56"/>
      <c r="I475" s="10"/>
      <c r="J475" s="10"/>
      <c r="K475" s="10"/>
      <c r="L475" s="7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58"/>
      <c r="AZ475" s="58"/>
      <c r="BA475" s="58"/>
      <c r="BB475" s="58"/>
      <c r="BC475" s="58"/>
      <c r="BD475" s="58"/>
      <c r="BE475" s="58"/>
      <c r="BF475" s="10"/>
      <c r="BG475" s="10"/>
      <c r="BH475" s="10"/>
      <c r="BI475" s="10"/>
      <c r="BJ475" s="10"/>
      <c r="BK475" s="10"/>
      <c r="BL475" s="10"/>
      <c r="BM475" s="10"/>
      <c r="BO475" s="10"/>
      <c r="BP475" s="59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59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Y475" s="10"/>
      <c r="CZ475" s="10"/>
      <c r="DA475" s="10"/>
      <c r="DB475" s="10"/>
      <c r="DC475" s="10"/>
      <c r="D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</row>
    <row r="476" spans="1:252" ht="12.75">
      <c r="A476" s="10"/>
      <c r="B476" s="10"/>
      <c r="D476" s="10"/>
      <c r="G476" s="56"/>
      <c r="H476" s="56"/>
      <c r="I476" s="10"/>
      <c r="J476" s="10"/>
      <c r="K476" s="10"/>
      <c r="L476" s="7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58"/>
      <c r="AZ476" s="58"/>
      <c r="BA476" s="58"/>
      <c r="BB476" s="58"/>
      <c r="BC476" s="58"/>
      <c r="BD476" s="58"/>
      <c r="BE476" s="58"/>
      <c r="BF476" s="10"/>
      <c r="BG476" s="10"/>
      <c r="BH476" s="10"/>
      <c r="BI476" s="10"/>
      <c r="BJ476" s="10"/>
      <c r="BK476" s="10"/>
      <c r="BL476" s="10"/>
      <c r="BM476" s="10"/>
      <c r="BO476" s="10"/>
      <c r="BP476" s="59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59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Y476" s="10"/>
      <c r="CZ476" s="10"/>
      <c r="DA476" s="10"/>
      <c r="DB476" s="10"/>
      <c r="DC476" s="10"/>
      <c r="D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</row>
    <row r="477" spans="1:252" ht="12.75">
      <c r="A477" s="10"/>
      <c r="B477" s="10"/>
      <c r="D477" s="10"/>
      <c r="G477" s="56"/>
      <c r="H477" s="56"/>
      <c r="I477" s="10"/>
      <c r="J477" s="10"/>
      <c r="K477" s="10"/>
      <c r="L477" s="7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58"/>
      <c r="AZ477" s="58"/>
      <c r="BA477" s="58"/>
      <c r="BB477" s="58"/>
      <c r="BC477" s="58"/>
      <c r="BD477" s="58"/>
      <c r="BE477" s="58"/>
      <c r="BF477" s="10"/>
      <c r="BG477" s="10"/>
      <c r="BH477" s="10"/>
      <c r="BI477" s="10"/>
      <c r="BJ477" s="10"/>
      <c r="BK477" s="10"/>
      <c r="BL477" s="10"/>
      <c r="BM477" s="10"/>
      <c r="BO477" s="10"/>
      <c r="BP477" s="59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59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Y477" s="10"/>
      <c r="CZ477" s="10"/>
      <c r="DA477" s="10"/>
      <c r="DB477" s="10"/>
      <c r="DC477" s="10"/>
      <c r="D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</row>
    <row r="478" spans="1:252" ht="12.75">
      <c r="A478" s="10"/>
      <c r="B478" s="10"/>
      <c r="D478" s="10"/>
      <c r="G478" s="56"/>
      <c r="H478" s="56"/>
      <c r="I478" s="10"/>
      <c r="J478" s="10"/>
      <c r="K478" s="10"/>
      <c r="L478" s="7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58"/>
      <c r="AZ478" s="58"/>
      <c r="BA478" s="58"/>
      <c r="BB478" s="58"/>
      <c r="BC478" s="58"/>
      <c r="BD478" s="58"/>
      <c r="BE478" s="58"/>
      <c r="BF478" s="10"/>
      <c r="BG478" s="10"/>
      <c r="BH478" s="10"/>
      <c r="BI478" s="10"/>
      <c r="BJ478" s="10"/>
      <c r="BK478" s="10"/>
      <c r="BL478" s="10"/>
      <c r="BM478" s="10"/>
      <c r="BO478" s="10"/>
      <c r="BP478" s="59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59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Y478" s="10"/>
      <c r="CZ478" s="10"/>
      <c r="DA478" s="10"/>
      <c r="DB478" s="10"/>
      <c r="DC478" s="10"/>
      <c r="D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  <c r="GW478" s="10"/>
      <c r="GX478" s="10"/>
      <c r="GY478" s="10"/>
      <c r="GZ478" s="10"/>
      <c r="HA478" s="10"/>
      <c r="HB478" s="10"/>
      <c r="HC478" s="10"/>
      <c r="HD478" s="10"/>
      <c r="HE478" s="10"/>
      <c r="HF478" s="10"/>
      <c r="HG478" s="10"/>
      <c r="HH478" s="10"/>
      <c r="HI478" s="10"/>
      <c r="HJ478" s="10"/>
      <c r="HK478" s="10"/>
      <c r="HL478" s="10"/>
      <c r="HM478" s="10"/>
      <c r="HN478" s="10"/>
      <c r="HO478" s="10"/>
      <c r="HP478" s="10"/>
      <c r="HQ478" s="10"/>
      <c r="HR478" s="10"/>
      <c r="HS478" s="10"/>
      <c r="HT478" s="10"/>
      <c r="HU478" s="10"/>
      <c r="HV478" s="10"/>
      <c r="HW478" s="10"/>
      <c r="HX478" s="10"/>
      <c r="HY478" s="10"/>
      <c r="HZ478" s="10"/>
      <c r="IA478" s="10"/>
      <c r="IB478" s="10"/>
      <c r="IC478" s="10"/>
      <c r="ID478" s="10"/>
      <c r="IE478" s="10"/>
      <c r="IF478" s="10"/>
      <c r="IG478" s="10"/>
      <c r="IH478" s="10"/>
      <c r="II478" s="10"/>
      <c r="IJ478" s="10"/>
      <c r="IK478" s="10"/>
      <c r="IL478" s="10"/>
      <c r="IM478" s="10"/>
      <c r="IN478" s="10"/>
      <c r="IO478" s="10"/>
      <c r="IP478" s="10"/>
      <c r="IQ478" s="10"/>
      <c r="IR478" s="10"/>
    </row>
    <row r="479" spans="1:252" ht="12.75">
      <c r="A479" s="10"/>
      <c r="B479" s="10"/>
      <c r="D479" s="10"/>
      <c r="G479" s="56"/>
      <c r="H479" s="56"/>
      <c r="I479" s="10"/>
      <c r="J479" s="10"/>
      <c r="K479" s="10"/>
      <c r="L479" s="7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58"/>
      <c r="AZ479" s="58"/>
      <c r="BA479" s="58"/>
      <c r="BB479" s="58"/>
      <c r="BC479" s="58"/>
      <c r="BD479" s="58"/>
      <c r="BE479" s="58"/>
      <c r="BF479" s="10"/>
      <c r="BG479" s="10"/>
      <c r="BH479" s="10"/>
      <c r="BI479" s="10"/>
      <c r="BJ479" s="10"/>
      <c r="BK479" s="10"/>
      <c r="BL479" s="10"/>
      <c r="BM479" s="10"/>
      <c r="BO479" s="10"/>
      <c r="BP479" s="59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59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Y479" s="10"/>
      <c r="CZ479" s="10"/>
      <c r="DA479" s="10"/>
      <c r="DB479" s="10"/>
      <c r="DC479" s="10"/>
      <c r="D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  <c r="GW479" s="10"/>
      <c r="GX479" s="10"/>
      <c r="GY479" s="10"/>
      <c r="GZ479" s="10"/>
      <c r="HA479" s="10"/>
      <c r="HB479" s="10"/>
      <c r="HC479" s="10"/>
      <c r="HD479" s="10"/>
      <c r="HE479" s="10"/>
      <c r="HF479" s="10"/>
      <c r="HG479" s="10"/>
      <c r="HH479" s="10"/>
      <c r="HI479" s="10"/>
      <c r="HJ479" s="10"/>
      <c r="HK479" s="10"/>
      <c r="HL479" s="10"/>
      <c r="HM479" s="10"/>
      <c r="HN479" s="10"/>
      <c r="HO479" s="10"/>
      <c r="HP479" s="10"/>
      <c r="HQ479" s="10"/>
      <c r="HR479" s="10"/>
      <c r="HS479" s="10"/>
      <c r="HT479" s="10"/>
      <c r="HU479" s="10"/>
      <c r="HV479" s="10"/>
      <c r="HW479" s="10"/>
      <c r="HX479" s="10"/>
      <c r="HY479" s="10"/>
      <c r="HZ479" s="10"/>
      <c r="IA479" s="10"/>
      <c r="IB479" s="10"/>
      <c r="IC479" s="10"/>
      <c r="ID479" s="10"/>
      <c r="IE479" s="10"/>
      <c r="IF479" s="10"/>
      <c r="IG479" s="10"/>
      <c r="IH479" s="10"/>
      <c r="II479" s="10"/>
      <c r="IJ479" s="10"/>
      <c r="IK479" s="10"/>
      <c r="IL479" s="10"/>
      <c r="IM479" s="10"/>
      <c r="IN479" s="10"/>
      <c r="IO479" s="10"/>
      <c r="IP479" s="10"/>
      <c r="IQ479" s="10"/>
      <c r="IR479" s="10"/>
    </row>
    <row r="480" spans="1:252" ht="12.75">
      <c r="A480" s="10"/>
      <c r="B480" s="10"/>
      <c r="D480" s="10"/>
      <c r="G480" s="56"/>
      <c r="H480" s="56"/>
      <c r="I480" s="10"/>
      <c r="J480" s="10"/>
      <c r="K480" s="10"/>
      <c r="L480" s="7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58"/>
      <c r="AZ480" s="58"/>
      <c r="BA480" s="58"/>
      <c r="BB480" s="58"/>
      <c r="BC480" s="58"/>
      <c r="BD480" s="58"/>
      <c r="BE480" s="58"/>
      <c r="BF480" s="10"/>
      <c r="BG480" s="10"/>
      <c r="BH480" s="10"/>
      <c r="BI480" s="10"/>
      <c r="BJ480" s="10"/>
      <c r="BK480" s="10"/>
      <c r="BL480" s="10"/>
      <c r="BM480" s="10"/>
      <c r="BO480" s="10"/>
      <c r="BP480" s="59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59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Y480" s="10"/>
      <c r="CZ480" s="10"/>
      <c r="DA480" s="10"/>
      <c r="DB480" s="10"/>
      <c r="DC480" s="10"/>
      <c r="D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  <c r="GW480" s="10"/>
      <c r="GX480" s="10"/>
      <c r="GY480" s="10"/>
      <c r="GZ480" s="10"/>
      <c r="HA480" s="10"/>
      <c r="HB480" s="10"/>
      <c r="HC480" s="10"/>
      <c r="HD480" s="10"/>
      <c r="HE480" s="10"/>
      <c r="HF480" s="10"/>
      <c r="HG480" s="10"/>
      <c r="HH480" s="10"/>
      <c r="HI480" s="10"/>
      <c r="HJ480" s="10"/>
      <c r="HK480" s="10"/>
      <c r="HL480" s="10"/>
      <c r="HM480" s="10"/>
      <c r="HN480" s="10"/>
      <c r="HO480" s="10"/>
      <c r="HP480" s="10"/>
      <c r="HQ480" s="10"/>
      <c r="HR480" s="10"/>
      <c r="HS480" s="10"/>
      <c r="HT480" s="10"/>
      <c r="HU480" s="10"/>
      <c r="HV480" s="10"/>
      <c r="HW480" s="10"/>
      <c r="HX480" s="10"/>
      <c r="HY480" s="10"/>
      <c r="HZ480" s="10"/>
      <c r="IA480" s="10"/>
      <c r="IB480" s="10"/>
      <c r="IC480" s="10"/>
      <c r="ID480" s="10"/>
      <c r="IE480" s="10"/>
      <c r="IF480" s="10"/>
      <c r="IG480" s="10"/>
      <c r="IH480" s="10"/>
      <c r="II480" s="10"/>
      <c r="IJ480" s="10"/>
      <c r="IK480" s="10"/>
      <c r="IL480" s="10"/>
      <c r="IM480" s="10"/>
      <c r="IN480" s="10"/>
      <c r="IO480" s="10"/>
      <c r="IP480" s="10"/>
      <c r="IQ480" s="10"/>
      <c r="IR480" s="10"/>
    </row>
    <row r="481" spans="1:252" ht="12.75">
      <c r="A481" s="10"/>
      <c r="B481" s="10"/>
      <c r="D481" s="10"/>
      <c r="G481" s="56"/>
      <c r="H481" s="56"/>
      <c r="I481" s="10"/>
      <c r="J481" s="10"/>
      <c r="K481" s="10"/>
      <c r="L481" s="7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58"/>
      <c r="AZ481" s="58"/>
      <c r="BA481" s="58"/>
      <c r="BB481" s="58"/>
      <c r="BC481" s="58"/>
      <c r="BD481" s="58"/>
      <c r="BE481" s="58"/>
      <c r="BF481" s="10"/>
      <c r="BG481" s="10"/>
      <c r="BH481" s="10"/>
      <c r="BI481" s="10"/>
      <c r="BJ481" s="10"/>
      <c r="BK481" s="10"/>
      <c r="BL481" s="10"/>
      <c r="BM481" s="10"/>
      <c r="BO481" s="10"/>
      <c r="BP481" s="59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59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Y481" s="10"/>
      <c r="CZ481" s="10"/>
      <c r="DA481" s="10"/>
      <c r="DB481" s="10"/>
      <c r="DC481" s="10"/>
      <c r="D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  <c r="GW481" s="10"/>
      <c r="GX481" s="10"/>
      <c r="GY481" s="10"/>
      <c r="GZ481" s="10"/>
      <c r="HA481" s="10"/>
      <c r="HB481" s="10"/>
      <c r="HC481" s="10"/>
      <c r="HD481" s="10"/>
      <c r="HE481" s="10"/>
      <c r="HF481" s="10"/>
      <c r="HG481" s="10"/>
      <c r="HH481" s="10"/>
      <c r="HI481" s="10"/>
      <c r="HJ481" s="10"/>
      <c r="HK481" s="10"/>
      <c r="HL481" s="10"/>
      <c r="HM481" s="10"/>
      <c r="HN481" s="10"/>
      <c r="HO481" s="10"/>
      <c r="HP481" s="10"/>
      <c r="HQ481" s="10"/>
      <c r="HR481" s="10"/>
      <c r="HS481" s="10"/>
      <c r="HT481" s="10"/>
      <c r="HU481" s="10"/>
      <c r="HV481" s="10"/>
      <c r="HW481" s="10"/>
      <c r="HX481" s="10"/>
      <c r="HY481" s="10"/>
      <c r="HZ481" s="10"/>
      <c r="IA481" s="10"/>
      <c r="IB481" s="10"/>
      <c r="IC481" s="10"/>
      <c r="ID481" s="10"/>
      <c r="IE481" s="10"/>
      <c r="IF481" s="10"/>
      <c r="IG481" s="10"/>
      <c r="IH481" s="10"/>
      <c r="II481" s="10"/>
      <c r="IJ481" s="10"/>
      <c r="IK481" s="10"/>
      <c r="IL481" s="10"/>
      <c r="IM481" s="10"/>
      <c r="IN481" s="10"/>
      <c r="IO481" s="10"/>
      <c r="IP481" s="10"/>
      <c r="IQ481" s="10"/>
      <c r="IR481" s="10"/>
    </row>
    <row r="482" spans="1:252" ht="12.75">
      <c r="A482" s="10"/>
      <c r="B482" s="10"/>
      <c r="D482" s="10"/>
      <c r="G482" s="56"/>
      <c r="H482" s="56"/>
      <c r="I482" s="10"/>
      <c r="J482" s="10"/>
      <c r="K482" s="10"/>
      <c r="L482" s="7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58"/>
      <c r="AZ482" s="58"/>
      <c r="BA482" s="58"/>
      <c r="BB482" s="58"/>
      <c r="BC482" s="58"/>
      <c r="BD482" s="58"/>
      <c r="BE482" s="58"/>
      <c r="BF482" s="10"/>
      <c r="BG482" s="10"/>
      <c r="BH482" s="10"/>
      <c r="BI482" s="10"/>
      <c r="BJ482" s="10"/>
      <c r="BK482" s="10"/>
      <c r="BL482" s="10"/>
      <c r="BM482" s="10"/>
      <c r="BO482" s="10"/>
      <c r="BP482" s="59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59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Y482" s="10"/>
      <c r="CZ482" s="10"/>
      <c r="DA482" s="10"/>
      <c r="DB482" s="10"/>
      <c r="DC482" s="10"/>
      <c r="D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</row>
    <row r="483" spans="1:252" ht="12.75">
      <c r="A483" s="10"/>
      <c r="B483" s="10"/>
      <c r="D483" s="10"/>
      <c r="G483" s="56"/>
      <c r="H483" s="56"/>
      <c r="I483" s="10"/>
      <c r="J483" s="10"/>
      <c r="K483" s="10"/>
      <c r="L483" s="7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58"/>
      <c r="AZ483" s="58"/>
      <c r="BA483" s="58"/>
      <c r="BB483" s="58"/>
      <c r="BC483" s="58"/>
      <c r="BD483" s="58"/>
      <c r="BE483" s="58"/>
      <c r="BF483" s="10"/>
      <c r="BG483" s="10"/>
      <c r="BH483" s="10"/>
      <c r="BI483" s="10"/>
      <c r="BJ483" s="10"/>
      <c r="BK483" s="10"/>
      <c r="BL483" s="10"/>
      <c r="BM483" s="10"/>
      <c r="BO483" s="10"/>
      <c r="BP483" s="59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59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Y483" s="10"/>
      <c r="CZ483" s="10"/>
      <c r="DA483" s="10"/>
      <c r="DB483" s="10"/>
      <c r="DC483" s="10"/>
      <c r="D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</row>
    <row r="484" spans="1:252" ht="12.75">
      <c r="A484" s="10"/>
      <c r="B484" s="10"/>
      <c r="D484" s="10"/>
      <c r="G484" s="56"/>
      <c r="H484" s="56"/>
      <c r="I484" s="10"/>
      <c r="J484" s="10"/>
      <c r="K484" s="10"/>
      <c r="L484" s="7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58"/>
      <c r="AZ484" s="58"/>
      <c r="BA484" s="58"/>
      <c r="BB484" s="58"/>
      <c r="BC484" s="58"/>
      <c r="BD484" s="58"/>
      <c r="BE484" s="58"/>
      <c r="BF484" s="10"/>
      <c r="BG484" s="10"/>
      <c r="BH484" s="10"/>
      <c r="BI484" s="10"/>
      <c r="BJ484" s="10"/>
      <c r="BK484" s="10"/>
      <c r="BL484" s="10"/>
      <c r="BM484" s="10"/>
      <c r="BO484" s="10"/>
      <c r="BP484" s="59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59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Y484" s="10"/>
      <c r="CZ484" s="10"/>
      <c r="DA484" s="10"/>
      <c r="DB484" s="10"/>
      <c r="DC484" s="10"/>
      <c r="D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</row>
    <row r="485" spans="1:252" ht="12.75">
      <c r="A485" s="10"/>
      <c r="B485" s="10"/>
      <c r="D485" s="10"/>
      <c r="G485" s="56"/>
      <c r="H485" s="56"/>
      <c r="I485" s="10"/>
      <c r="J485" s="10"/>
      <c r="K485" s="10"/>
      <c r="L485" s="7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58"/>
      <c r="AZ485" s="58"/>
      <c r="BA485" s="58"/>
      <c r="BB485" s="58"/>
      <c r="BC485" s="58"/>
      <c r="BD485" s="58"/>
      <c r="BE485" s="58"/>
      <c r="BF485" s="10"/>
      <c r="BG485" s="10"/>
      <c r="BH485" s="10"/>
      <c r="BI485" s="10"/>
      <c r="BJ485" s="10"/>
      <c r="BK485" s="10"/>
      <c r="BL485" s="10"/>
      <c r="BM485" s="10"/>
      <c r="BO485" s="10"/>
      <c r="BP485" s="59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59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Y485" s="10"/>
      <c r="CZ485" s="10"/>
      <c r="DA485" s="10"/>
      <c r="DB485" s="10"/>
      <c r="DC485" s="10"/>
      <c r="D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  <c r="GW485" s="10"/>
      <c r="GX485" s="10"/>
      <c r="GY485" s="10"/>
      <c r="GZ485" s="10"/>
      <c r="HA485" s="10"/>
      <c r="HB485" s="10"/>
      <c r="HC485" s="10"/>
      <c r="HD485" s="10"/>
      <c r="HE485" s="10"/>
      <c r="HF485" s="10"/>
      <c r="HG485" s="10"/>
      <c r="HH485" s="10"/>
      <c r="HI485" s="10"/>
      <c r="HJ485" s="10"/>
      <c r="HK485" s="10"/>
      <c r="HL485" s="10"/>
      <c r="HM485" s="10"/>
      <c r="HN485" s="10"/>
      <c r="HO485" s="10"/>
      <c r="HP485" s="10"/>
      <c r="HQ485" s="10"/>
      <c r="HR485" s="10"/>
      <c r="HS485" s="10"/>
      <c r="HT485" s="10"/>
      <c r="HU485" s="10"/>
      <c r="HV485" s="10"/>
      <c r="HW485" s="10"/>
      <c r="HX485" s="10"/>
      <c r="HY485" s="10"/>
      <c r="HZ485" s="10"/>
      <c r="IA485" s="10"/>
      <c r="IB485" s="10"/>
      <c r="IC485" s="10"/>
      <c r="ID485" s="10"/>
      <c r="IE485" s="10"/>
      <c r="IF485" s="10"/>
      <c r="IG485" s="10"/>
      <c r="IH485" s="10"/>
      <c r="II485" s="10"/>
      <c r="IJ485" s="10"/>
      <c r="IK485" s="10"/>
      <c r="IL485" s="10"/>
      <c r="IM485" s="10"/>
      <c r="IN485" s="10"/>
      <c r="IO485" s="10"/>
      <c r="IP485" s="10"/>
      <c r="IQ485" s="10"/>
      <c r="IR485" s="10"/>
    </row>
    <row r="486" spans="1:252" ht="12.75">
      <c r="A486" s="10"/>
      <c r="B486" s="10"/>
      <c r="D486" s="10"/>
      <c r="G486" s="56"/>
      <c r="H486" s="56"/>
      <c r="I486" s="10"/>
      <c r="J486" s="10"/>
      <c r="K486" s="10"/>
      <c r="L486" s="7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58"/>
      <c r="AZ486" s="58"/>
      <c r="BA486" s="58"/>
      <c r="BB486" s="58"/>
      <c r="BC486" s="58"/>
      <c r="BD486" s="58"/>
      <c r="BE486" s="58"/>
      <c r="BF486" s="10"/>
      <c r="BG486" s="10"/>
      <c r="BH486" s="10"/>
      <c r="BI486" s="10"/>
      <c r="BJ486" s="10"/>
      <c r="BK486" s="10"/>
      <c r="BL486" s="10"/>
      <c r="BM486" s="10"/>
      <c r="BO486" s="10"/>
      <c r="BP486" s="59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59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Y486" s="10"/>
      <c r="CZ486" s="10"/>
      <c r="DA486" s="10"/>
      <c r="DB486" s="10"/>
      <c r="DC486" s="10"/>
      <c r="D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  <c r="GW486" s="10"/>
      <c r="GX486" s="10"/>
      <c r="GY486" s="10"/>
      <c r="GZ486" s="10"/>
      <c r="HA486" s="10"/>
      <c r="HB486" s="10"/>
      <c r="HC486" s="10"/>
      <c r="HD486" s="10"/>
      <c r="HE486" s="10"/>
      <c r="HF486" s="10"/>
      <c r="HG486" s="10"/>
      <c r="HH486" s="10"/>
      <c r="HI486" s="10"/>
      <c r="HJ486" s="10"/>
      <c r="HK486" s="10"/>
      <c r="HL486" s="10"/>
      <c r="HM486" s="10"/>
      <c r="HN486" s="10"/>
      <c r="HO486" s="10"/>
      <c r="HP486" s="10"/>
      <c r="HQ486" s="10"/>
      <c r="HR486" s="10"/>
      <c r="HS486" s="10"/>
      <c r="HT486" s="10"/>
      <c r="HU486" s="10"/>
      <c r="HV486" s="10"/>
      <c r="HW486" s="10"/>
      <c r="HX486" s="10"/>
      <c r="HY486" s="10"/>
      <c r="HZ486" s="10"/>
      <c r="IA486" s="10"/>
      <c r="IB486" s="10"/>
      <c r="IC486" s="10"/>
      <c r="ID486" s="10"/>
      <c r="IE486" s="10"/>
      <c r="IF486" s="10"/>
      <c r="IG486" s="10"/>
      <c r="IH486" s="10"/>
      <c r="II486" s="10"/>
      <c r="IJ486" s="10"/>
      <c r="IK486" s="10"/>
      <c r="IL486" s="10"/>
      <c r="IM486" s="10"/>
      <c r="IN486" s="10"/>
      <c r="IO486" s="10"/>
      <c r="IP486" s="10"/>
      <c r="IQ486" s="10"/>
      <c r="IR486" s="10"/>
    </row>
    <row r="487" spans="1:252" ht="12.75">
      <c r="A487" s="10"/>
      <c r="B487" s="10"/>
      <c r="D487" s="10"/>
      <c r="G487" s="56"/>
      <c r="H487" s="56"/>
      <c r="I487" s="10"/>
      <c r="J487" s="10"/>
      <c r="K487" s="10"/>
      <c r="L487" s="7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58"/>
      <c r="AZ487" s="58"/>
      <c r="BA487" s="58"/>
      <c r="BB487" s="58"/>
      <c r="BC487" s="58"/>
      <c r="BD487" s="58"/>
      <c r="BE487" s="58"/>
      <c r="BF487" s="10"/>
      <c r="BG487" s="10"/>
      <c r="BH487" s="10"/>
      <c r="BI487" s="10"/>
      <c r="BJ487" s="10"/>
      <c r="BK487" s="10"/>
      <c r="BL487" s="10"/>
      <c r="BM487" s="10"/>
      <c r="BO487" s="10"/>
      <c r="BP487" s="59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59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Y487" s="10"/>
      <c r="CZ487" s="10"/>
      <c r="DA487" s="10"/>
      <c r="DB487" s="10"/>
      <c r="DC487" s="10"/>
      <c r="D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</row>
    <row r="488" ht="12.75">
      <c r="L488" s="7"/>
    </row>
    <row r="489" ht="12.75">
      <c r="L489" s="7"/>
    </row>
    <row r="490" ht="12.75">
      <c r="L490" s="7"/>
    </row>
    <row r="491" ht="12.75">
      <c r="L491" s="7"/>
    </row>
    <row r="492" ht="12.75">
      <c r="L492" s="7"/>
    </row>
    <row r="493" ht="12.75">
      <c r="L493" s="7"/>
    </row>
    <row r="494" ht="12.75">
      <c r="L494" s="7"/>
    </row>
    <row r="495" ht="12.75">
      <c r="L495" s="7"/>
    </row>
    <row r="496" ht="12.75">
      <c r="L496" s="7"/>
    </row>
    <row r="497" ht="12.75">
      <c r="L497" s="7"/>
    </row>
    <row r="498" ht="12.75">
      <c r="L498" s="7"/>
    </row>
    <row r="499" ht="12.75">
      <c r="L499" s="7"/>
    </row>
    <row r="500" ht="12.75">
      <c r="L500" s="7"/>
    </row>
    <row r="501" ht="12.75">
      <c r="L501" s="7"/>
    </row>
    <row r="502" ht="12.75">
      <c r="L502" s="7"/>
    </row>
    <row r="503" ht="12.75">
      <c r="L503" s="7"/>
    </row>
    <row r="504" ht="12.75">
      <c r="L504" s="7"/>
    </row>
    <row r="505" ht="12.75">
      <c r="L505" s="7"/>
    </row>
    <row r="506" ht="12.75">
      <c r="L506" s="7"/>
    </row>
    <row r="507" ht="12.75">
      <c r="L507" s="7"/>
    </row>
    <row r="508" ht="12.75">
      <c r="L508" s="7"/>
    </row>
    <row r="509" ht="12.75">
      <c r="L509" s="7"/>
    </row>
    <row r="510" ht="12.75">
      <c r="L510" s="7"/>
    </row>
    <row r="511" ht="12.75">
      <c r="L511" s="7"/>
    </row>
    <row r="512" ht="12.75">
      <c r="L512" s="7"/>
    </row>
    <row r="513" ht="12.75">
      <c r="L513" s="7"/>
    </row>
    <row r="514" ht="12.75">
      <c r="L514" s="7"/>
    </row>
    <row r="515" ht="12.75">
      <c r="L515" s="7"/>
    </row>
    <row r="516" ht="12.75">
      <c r="L516" s="7"/>
    </row>
    <row r="517" ht="12.75">
      <c r="L517" s="7"/>
    </row>
    <row r="518" ht="12.75">
      <c r="L518" s="7"/>
    </row>
    <row r="519" ht="12.75">
      <c r="L519" s="7"/>
    </row>
    <row r="520" ht="12.75">
      <c r="L520" s="7"/>
    </row>
    <row r="521" ht="12.75">
      <c r="L521" s="7"/>
    </row>
    <row r="522" ht="12.75">
      <c r="L522" s="7"/>
    </row>
    <row r="523" ht="12.75">
      <c r="L523" s="7"/>
    </row>
    <row r="524" ht="12.75">
      <c r="L524" s="7"/>
    </row>
    <row r="525" ht="12.75">
      <c r="L525" s="7"/>
    </row>
    <row r="526" ht="12.75">
      <c r="L526" s="7"/>
    </row>
    <row r="527" ht="12.75">
      <c r="L527" s="7"/>
    </row>
    <row r="528" ht="12.75">
      <c r="L528" s="7"/>
    </row>
    <row r="529" ht="12.75">
      <c r="L529" s="7"/>
    </row>
    <row r="530" ht="12.75">
      <c r="L530" s="7"/>
    </row>
    <row r="531" ht="12.75">
      <c r="L531" s="7"/>
    </row>
    <row r="532" ht="12.75">
      <c r="L532" s="7"/>
    </row>
    <row r="533" ht="12.75">
      <c r="L533" s="7"/>
    </row>
    <row r="534" ht="12.75">
      <c r="L534" s="7"/>
    </row>
    <row r="535" ht="12.75">
      <c r="L535" s="7"/>
    </row>
    <row r="536" ht="12.75">
      <c r="L536" s="7"/>
    </row>
    <row r="537" ht="12.75">
      <c r="L537" s="7"/>
    </row>
    <row r="538" ht="12.75">
      <c r="L538" s="7"/>
    </row>
    <row r="539" ht="12.75">
      <c r="L539" s="7"/>
    </row>
  </sheetData>
  <mergeCells count="166">
    <mergeCell ref="CZ1:DA1"/>
    <mergeCell ref="DB1:FD1"/>
    <mergeCell ref="CE1:CP1"/>
    <mergeCell ref="AF2:AH2"/>
    <mergeCell ref="CE2:CM2"/>
    <mergeCell ref="CT2:CT6"/>
    <mergeCell ref="CU2:CU6"/>
    <mergeCell ref="CV2:CV6"/>
    <mergeCell ref="CQ2:CQ6"/>
    <mergeCell ref="CR2:CR6"/>
    <mergeCell ref="CM3:CM6"/>
    <mergeCell ref="AI2:AL2"/>
    <mergeCell ref="BF2:BK2"/>
    <mergeCell ref="CN2:CP2"/>
    <mergeCell ref="BN2:BP2"/>
    <mergeCell ref="BQ2:CD2"/>
    <mergeCell ref="AM2:AN2"/>
    <mergeCell ref="AO2:AQ2"/>
    <mergeCell ref="AR2:AX2"/>
    <mergeCell ref="CJ3:CJ6"/>
    <mergeCell ref="CK3:CK6"/>
    <mergeCell ref="BY4:BY6"/>
    <mergeCell ref="BZ4:BZ6"/>
    <mergeCell ref="CA4:CA6"/>
    <mergeCell ref="CB4:CB6"/>
    <mergeCell ref="BD5:BD6"/>
    <mergeCell ref="AY2:BE2"/>
    <mergeCell ref="CF3:CI4"/>
    <mergeCell ref="BQ4:BW4"/>
    <mergeCell ref="BQ5:BQ6"/>
    <mergeCell ref="AZ5:AZ6"/>
    <mergeCell ref="BP3:BP6"/>
    <mergeCell ref="BQ3:CB3"/>
    <mergeCell ref="BM2:BM6"/>
    <mergeCell ref="CL3:CL6"/>
    <mergeCell ref="AN3:AN6"/>
    <mergeCell ref="AO3:AO6"/>
    <mergeCell ref="AP3:AP6"/>
    <mergeCell ref="CE3:CE6"/>
    <mergeCell ref="AY3:BE4"/>
    <mergeCell ref="BA5:BA6"/>
    <mergeCell ref="BB5:BB6"/>
    <mergeCell ref="BG3:BG6"/>
    <mergeCell ref="BC5:BC6"/>
    <mergeCell ref="CN3:CN6"/>
    <mergeCell ref="CO3:CO6"/>
    <mergeCell ref="CP3:CP6"/>
    <mergeCell ref="CZ3:CZ6"/>
    <mergeCell ref="CW2:CW6"/>
    <mergeCell ref="CS2:CS6"/>
    <mergeCell ref="DA3:DA6"/>
    <mergeCell ref="DB3:DB6"/>
    <mergeCell ref="DC3:DC6"/>
    <mergeCell ref="DD3:DD6"/>
    <mergeCell ref="A1:H1"/>
    <mergeCell ref="I1:M1"/>
    <mergeCell ref="N1:U1"/>
    <mergeCell ref="D2:D6"/>
    <mergeCell ref="L2:L6"/>
    <mergeCell ref="E2:E6"/>
    <mergeCell ref="F2:F6"/>
    <mergeCell ref="G2:G6"/>
    <mergeCell ref="H2:H6"/>
    <mergeCell ref="S2:S6"/>
    <mergeCell ref="CQ1:CY1"/>
    <mergeCell ref="BL1:CD1"/>
    <mergeCell ref="AI1:BK1"/>
    <mergeCell ref="V1:AH1"/>
    <mergeCell ref="Q2:Q6"/>
    <mergeCell ref="BX4:BX6"/>
    <mergeCell ref="BT5:BW5"/>
    <mergeCell ref="BE5:BE6"/>
    <mergeCell ref="BN3:BN6"/>
    <mergeCell ref="BH3:BH6"/>
    <mergeCell ref="BI3:BI6"/>
    <mergeCell ref="BJ3:BJ6"/>
    <mergeCell ref="AE2:AE6"/>
    <mergeCell ref="AM3:AM6"/>
    <mergeCell ref="AA2:AA6"/>
    <mergeCell ref="Z3:Z6"/>
    <mergeCell ref="V2:Z2"/>
    <mergeCell ref="R2:R6"/>
    <mergeCell ref="U3:U6"/>
    <mergeCell ref="T3:T6"/>
    <mergeCell ref="AC2:AC6"/>
    <mergeCell ref="AD2:AD6"/>
    <mergeCell ref="Y3:Y6"/>
    <mergeCell ref="X3:X6"/>
    <mergeCell ref="W3:W6"/>
    <mergeCell ref="V3:V6"/>
    <mergeCell ref="T2:U2"/>
    <mergeCell ref="AB2:AB6"/>
    <mergeCell ref="AF3:AF6"/>
    <mergeCell ref="AG3:AG6"/>
    <mergeCell ref="AH3:AH6"/>
    <mergeCell ref="BK3:BK6"/>
    <mergeCell ref="AK3:AK6"/>
    <mergeCell ref="AL3:AL6"/>
    <mergeCell ref="BF3:BF6"/>
    <mergeCell ref="AI3:AI6"/>
    <mergeCell ref="AJ3:AJ6"/>
    <mergeCell ref="AY5:AY6"/>
    <mergeCell ref="AQ3:AQ6"/>
    <mergeCell ref="CY2:CY6"/>
    <mergeCell ref="DB2:DD2"/>
    <mergeCell ref="CX2:CX6"/>
    <mergeCell ref="CC3:CC6"/>
    <mergeCell ref="CD3:CD6"/>
    <mergeCell ref="BR5:BR6"/>
    <mergeCell ref="BS5:BS6"/>
    <mergeCell ref="BL2:BL6"/>
    <mergeCell ref="BO3:BO6"/>
    <mergeCell ref="K2:K6"/>
    <mergeCell ref="N2:N6"/>
    <mergeCell ref="O2:O6"/>
    <mergeCell ref="P2:P6"/>
    <mergeCell ref="M2:M6"/>
    <mergeCell ref="A2:A6"/>
    <mergeCell ref="B2:B6"/>
    <mergeCell ref="I2:I6"/>
    <mergeCell ref="J2:J6"/>
    <mergeCell ref="C2:C6"/>
    <mergeCell ref="FC4:FC6"/>
    <mergeCell ref="FD2:FD6"/>
    <mergeCell ref="EU2:FC2"/>
    <mergeCell ref="EU3:FB3"/>
    <mergeCell ref="EY4:EY6"/>
    <mergeCell ref="EZ4:EZ6"/>
    <mergeCell ref="FA4:FA6"/>
    <mergeCell ref="FB4:FB6"/>
    <mergeCell ref="EU4:EU6"/>
    <mergeCell ref="EV4:EV6"/>
    <mergeCell ref="EW4:EW6"/>
    <mergeCell ref="EX4:EX6"/>
    <mergeCell ref="EQ4:EQ6"/>
    <mergeCell ref="ER4:ER6"/>
    <mergeCell ref="ES4:ES6"/>
    <mergeCell ref="EP4:EP6"/>
    <mergeCell ref="EA4:EF4"/>
    <mergeCell ref="DU5:EF5"/>
    <mergeCell ref="DF5:DF6"/>
    <mergeCell ref="DG5:DG6"/>
    <mergeCell ref="DH5:DH6"/>
    <mergeCell ref="EM4:EM6"/>
    <mergeCell ref="DJ5:DS5"/>
    <mergeCell ref="DT5:DT6"/>
    <mergeCell ref="EH2:ES2"/>
    <mergeCell ref="ET2:ET6"/>
    <mergeCell ref="EH3:ER3"/>
    <mergeCell ref="EH4:EH6"/>
    <mergeCell ref="EI4:EI6"/>
    <mergeCell ref="EJ4:EJ6"/>
    <mergeCell ref="EK4:EK6"/>
    <mergeCell ref="EL4:EL6"/>
    <mergeCell ref="EN4:EN6"/>
    <mergeCell ref="EO4:EO6"/>
    <mergeCell ref="DE2:EG2"/>
    <mergeCell ref="DE3:DH3"/>
    <mergeCell ref="DI3:DT3"/>
    <mergeCell ref="DU3:EF3"/>
    <mergeCell ref="EG3:EG6"/>
    <mergeCell ref="DE4:DE6"/>
    <mergeCell ref="DF4:DH4"/>
    <mergeCell ref="DI4:DI6"/>
    <mergeCell ref="DJ4:DT4"/>
    <mergeCell ref="DU4:DZ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7"/>
  <sheetViews>
    <sheetView showGridLines="0" view="pageBreakPreview" zoomScale="60" zoomScaleNormal="75" workbookViewId="0" topLeftCell="A1">
      <pane xSplit="1" ySplit="6" topLeftCell="B2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P10" sqref="AP10"/>
    </sheetView>
  </sheetViews>
  <sheetFormatPr defaultColWidth="9.140625" defaultRowHeight="12.75"/>
  <cols>
    <col min="1" max="1" width="32.8515625" style="0" customWidth="1"/>
    <col min="2" max="2" width="5.7109375" style="0" customWidth="1"/>
    <col min="3" max="3" width="8.8515625" style="0" customWidth="1"/>
    <col min="4" max="4" width="42.7109375" style="10" customWidth="1"/>
    <col min="5" max="5" width="52.140625" style="10" customWidth="1"/>
    <col min="6" max="6" width="14.00390625" style="0" customWidth="1"/>
    <col min="7" max="7" width="13.8515625" style="0" customWidth="1"/>
    <col min="22" max="22" width="12.8515625" style="0" customWidth="1"/>
    <col min="23" max="23" width="7.421875" style="3" customWidth="1"/>
    <col min="24" max="24" width="9.140625" style="8" customWidth="1"/>
    <col min="25" max="25" width="23.8515625" style="0" customWidth="1"/>
    <col min="26" max="28" width="5.7109375" style="0" customWidth="1"/>
    <col min="29" max="32" width="12.140625" style="0" customWidth="1"/>
    <col min="33" max="33" width="7.57421875" style="0" customWidth="1"/>
    <col min="34" max="34" width="8.8515625" style="0" customWidth="1"/>
    <col min="35" max="35" width="10.28125" style="0" customWidth="1"/>
    <col min="36" max="36" width="10.421875" style="0" customWidth="1"/>
    <col min="37" max="37" width="11.57421875" style="7" customWidth="1"/>
    <col min="38" max="40" width="9.28125" style="2" bestFit="1" customWidth="1"/>
    <col min="41" max="41" width="20.7109375" style="2" customWidth="1"/>
    <col min="42" max="42" width="12.57421875" style="2" customWidth="1"/>
    <col min="43" max="43" width="15.7109375" style="2" customWidth="1"/>
    <col min="44" max="44" width="14.7109375" style="2" customWidth="1"/>
    <col min="45" max="45" width="9.28125" style="2" customWidth="1"/>
    <col min="46" max="46" width="11.28125" style="2" bestFit="1" customWidth="1"/>
    <col min="47" max="16384" width="9.140625" style="2" customWidth="1"/>
  </cols>
  <sheetData>
    <row r="1" spans="1:46" ht="61.5" customHeight="1" thickBot="1">
      <c r="A1" s="409" t="s">
        <v>296</v>
      </c>
      <c r="B1" s="410"/>
      <c r="C1" s="410"/>
      <c r="D1" s="410"/>
      <c r="E1" s="410"/>
      <c r="F1" s="411"/>
      <c r="G1" s="310" t="s">
        <v>308</v>
      </c>
      <c r="H1" s="311"/>
      <c r="I1" s="311"/>
      <c r="J1" s="311"/>
      <c r="K1" s="311"/>
      <c r="L1" s="303" t="s">
        <v>300</v>
      </c>
      <c r="M1" s="303"/>
      <c r="N1" s="303"/>
      <c r="O1" s="303"/>
      <c r="P1" s="303"/>
      <c r="Q1" s="303"/>
      <c r="R1" s="303"/>
      <c r="S1" s="33"/>
      <c r="T1" s="33"/>
      <c r="U1" s="33"/>
      <c r="V1" s="298" t="s">
        <v>301</v>
      </c>
      <c r="W1" s="299"/>
      <c r="X1" s="299"/>
      <c r="Y1" s="382" t="s">
        <v>305</v>
      </c>
      <c r="Z1" s="383"/>
      <c r="AA1" s="383"/>
      <c r="AB1" s="384"/>
      <c r="AC1" s="464" t="s">
        <v>307</v>
      </c>
      <c r="AD1" s="465"/>
      <c r="AE1" s="465"/>
      <c r="AF1" s="390" t="s">
        <v>303</v>
      </c>
      <c r="AG1" s="391"/>
      <c r="AH1" s="379" t="s">
        <v>304</v>
      </c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1"/>
    </row>
    <row r="2" spans="1:46" s="181" customFormat="1" ht="54" customHeight="1" thickBot="1">
      <c r="A2" s="429" t="s">
        <v>906</v>
      </c>
      <c r="B2" s="414" t="s">
        <v>907</v>
      </c>
      <c r="C2" s="402" t="s">
        <v>294</v>
      </c>
      <c r="D2" s="403" t="s">
        <v>908</v>
      </c>
      <c r="E2" s="406" t="s">
        <v>909</v>
      </c>
      <c r="F2" s="414" t="s">
        <v>910</v>
      </c>
      <c r="G2" s="414" t="s">
        <v>381</v>
      </c>
      <c r="H2" s="414" t="s">
        <v>312</v>
      </c>
      <c r="I2" s="414" t="s">
        <v>313</v>
      </c>
      <c r="J2" s="421" t="s">
        <v>911</v>
      </c>
      <c r="K2" s="421"/>
      <c r="L2" s="421" t="s">
        <v>912</v>
      </c>
      <c r="M2" s="421"/>
      <c r="N2" s="421"/>
      <c r="O2" s="421"/>
      <c r="P2" s="421"/>
      <c r="Q2" s="418" t="s">
        <v>913</v>
      </c>
      <c r="R2" s="414" t="s">
        <v>914</v>
      </c>
      <c r="S2" s="469" t="s">
        <v>915</v>
      </c>
      <c r="T2" s="469"/>
      <c r="U2" s="470"/>
      <c r="V2" s="435" t="s">
        <v>916</v>
      </c>
      <c r="W2" s="422" t="s">
        <v>917</v>
      </c>
      <c r="X2" s="423"/>
      <c r="Y2" s="443" t="s">
        <v>918</v>
      </c>
      <c r="Z2" s="395" t="s">
        <v>919</v>
      </c>
      <c r="AA2" s="396"/>
      <c r="AB2" s="397"/>
      <c r="AC2" s="392" t="s">
        <v>920</v>
      </c>
      <c r="AD2" s="403" t="s">
        <v>921</v>
      </c>
      <c r="AE2" s="466" t="s">
        <v>922</v>
      </c>
      <c r="AF2" s="178"/>
      <c r="AG2" s="179"/>
      <c r="AH2" s="432" t="s">
        <v>923</v>
      </c>
      <c r="AI2" s="433"/>
      <c r="AJ2" s="434"/>
      <c r="AK2" s="452" t="s">
        <v>924</v>
      </c>
      <c r="AL2" s="453"/>
      <c r="AM2" s="453"/>
      <c r="AN2" s="453"/>
      <c r="AO2" s="453"/>
      <c r="AP2" s="434"/>
      <c r="AQ2" s="180"/>
      <c r="AR2" s="454" t="s">
        <v>953</v>
      </c>
      <c r="AS2" s="449" t="s">
        <v>954</v>
      </c>
      <c r="AT2" s="426" t="s">
        <v>290</v>
      </c>
    </row>
    <row r="3" spans="1:46" s="181" customFormat="1" ht="32.25" customHeight="1">
      <c r="A3" s="430"/>
      <c r="B3" s="412"/>
      <c r="C3" s="398"/>
      <c r="D3" s="404"/>
      <c r="E3" s="407"/>
      <c r="F3" s="412"/>
      <c r="G3" s="412"/>
      <c r="H3" s="412"/>
      <c r="I3" s="412"/>
      <c r="J3" s="412" t="s">
        <v>925</v>
      </c>
      <c r="K3" s="412" t="s">
        <v>926</v>
      </c>
      <c r="L3" s="412" t="s">
        <v>927</v>
      </c>
      <c r="M3" s="412" t="s">
        <v>928</v>
      </c>
      <c r="N3" s="412" t="s">
        <v>929</v>
      </c>
      <c r="O3" s="412" t="s">
        <v>930</v>
      </c>
      <c r="P3" s="412" t="s">
        <v>931</v>
      </c>
      <c r="Q3" s="419"/>
      <c r="R3" s="412"/>
      <c r="S3" s="438" t="s">
        <v>932</v>
      </c>
      <c r="T3" s="438" t="s">
        <v>933</v>
      </c>
      <c r="U3" s="438" t="s">
        <v>934</v>
      </c>
      <c r="V3" s="436"/>
      <c r="W3" s="415" t="s">
        <v>935</v>
      </c>
      <c r="X3" s="440" t="s">
        <v>936</v>
      </c>
      <c r="Y3" s="444"/>
      <c r="Z3" s="388" t="s">
        <v>937</v>
      </c>
      <c r="AA3" s="471" t="s">
        <v>938</v>
      </c>
      <c r="AB3" s="473" t="s">
        <v>939</v>
      </c>
      <c r="AC3" s="393"/>
      <c r="AD3" s="404"/>
      <c r="AE3" s="467"/>
      <c r="AF3" s="388" t="s">
        <v>940</v>
      </c>
      <c r="AG3" s="398" t="s">
        <v>941</v>
      </c>
      <c r="AH3" s="393" t="s">
        <v>1471</v>
      </c>
      <c r="AI3" s="400" t="s">
        <v>942</v>
      </c>
      <c r="AJ3" s="398" t="s">
        <v>943</v>
      </c>
      <c r="AK3" s="456" t="s">
        <v>944</v>
      </c>
      <c r="AL3" s="457"/>
      <c r="AM3" s="457"/>
      <c r="AN3" s="457"/>
      <c r="AO3" s="234" t="s">
        <v>950</v>
      </c>
      <c r="AP3" s="204" t="s">
        <v>262</v>
      </c>
      <c r="AQ3" s="205"/>
      <c r="AR3" s="454"/>
      <c r="AS3" s="449"/>
      <c r="AT3" s="427"/>
    </row>
    <row r="4" spans="1:46" s="181" customFormat="1" ht="13.5" customHeight="1">
      <c r="A4" s="430"/>
      <c r="B4" s="412"/>
      <c r="C4" s="398"/>
      <c r="D4" s="404"/>
      <c r="E4" s="407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9"/>
      <c r="R4" s="412"/>
      <c r="S4" s="438"/>
      <c r="T4" s="438"/>
      <c r="U4" s="438"/>
      <c r="V4" s="436"/>
      <c r="W4" s="416"/>
      <c r="X4" s="441"/>
      <c r="Y4" s="444"/>
      <c r="Z4" s="388"/>
      <c r="AA4" s="471"/>
      <c r="AB4" s="473"/>
      <c r="AC4" s="393"/>
      <c r="AD4" s="404"/>
      <c r="AE4" s="467"/>
      <c r="AF4" s="388"/>
      <c r="AG4" s="398"/>
      <c r="AH4" s="393"/>
      <c r="AI4" s="400"/>
      <c r="AJ4" s="398"/>
      <c r="AK4" s="458" t="s">
        <v>945</v>
      </c>
      <c r="AL4" s="446" t="s">
        <v>946</v>
      </c>
      <c r="AM4" s="447"/>
      <c r="AN4" s="448"/>
      <c r="AO4" s="234"/>
      <c r="AP4" s="451"/>
      <c r="AQ4" s="345"/>
      <c r="AR4" s="454"/>
      <c r="AS4" s="449"/>
      <c r="AT4" s="427"/>
    </row>
    <row r="5" spans="1:46" s="181" customFormat="1" ht="13.5" customHeight="1" thickBot="1">
      <c r="A5" s="430"/>
      <c r="B5" s="412"/>
      <c r="C5" s="398"/>
      <c r="D5" s="404"/>
      <c r="E5" s="407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9"/>
      <c r="R5" s="412"/>
      <c r="S5" s="438"/>
      <c r="T5" s="438"/>
      <c r="U5" s="438"/>
      <c r="V5" s="436"/>
      <c r="W5" s="416"/>
      <c r="X5" s="441"/>
      <c r="Y5" s="444"/>
      <c r="Z5" s="388"/>
      <c r="AA5" s="471"/>
      <c r="AB5" s="473"/>
      <c r="AC5" s="393"/>
      <c r="AD5" s="404"/>
      <c r="AE5" s="467"/>
      <c r="AF5" s="388"/>
      <c r="AG5" s="398"/>
      <c r="AH5" s="393"/>
      <c r="AI5" s="400"/>
      <c r="AJ5" s="398"/>
      <c r="AK5" s="458"/>
      <c r="AL5" s="460" t="s">
        <v>947</v>
      </c>
      <c r="AM5" s="462" t="s">
        <v>948</v>
      </c>
      <c r="AN5" s="424" t="s">
        <v>949</v>
      </c>
      <c r="AO5" s="234"/>
      <c r="AP5" s="451"/>
      <c r="AQ5" s="345"/>
      <c r="AR5" s="454"/>
      <c r="AS5" s="449"/>
      <c r="AT5" s="427"/>
    </row>
    <row r="6" spans="1:46" s="181" customFormat="1" ht="105.75" customHeight="1" thickBot="1">
      <c r="A6" s="431"/>
      <c r="B6" s="413"/>
      <c r="C6" s="399"/>
      <c r="D6" s="405"/>
      <c r="E6" s="408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20"/>
      <c r="R6" s="413"/>
      <c r="S6" s="439"/>
      <c r="T6" s="439"/>
      <c r="U6" s="439"/>
      <c r="V6" s="437"/>
      <c r="W6" s="417"/>
      <c r="X6" s="442"/>
      <c r="Y6" s="445"/>
      <c r="Z6" s="389"/>
      <c r="AA6" s="472"/>
      <c r="AB6" s="474"/>
      <c r="AC6" s="394"/>
      <c r="AD6" s="405"/>
      <c r="AE6" s="468"/>
      <c r="AF6" s="389"/>
      <c r="AG6" s="399"/>
      <c r="AH6" s="394"/>
      <c r="AI6" s="401"/>
      <c r="AJ6" s="399"/>
      <c r="AK6" s="459"/>
      <c r="AL6" s="461"/>
      <c r="AM6" s="463"/>
      <c r="AN6" s="425"/>
      <c r="AO6" s="235"/>
      <c r="AP6" s="38" t="s">
        <v>951</v>
      </c>
      <c r="AQ6" s="192" t="s">
        <v>952</v>
      </c>
      <c r="AR6" s="455"/>
      <c r="AS6" s="450"/>
      <c r="AT6" s="428"/>
    </row>
    <row r="7" spans="1:46" s="185" customFormat="1" ht="15.75">
      <c r="A7" s="139" t="s">
        <v>453</v>
      </c>
      <c r="B7" s="140" t="s">
        <v>350</v>
      </c>
      <c r="C7" s="140" t="s">
        <v>1607</v>
      </c>
      <c r="D7" s="141" t="s">
        <v>885</v>
      </c>
      <c r="E7" s="141" t="s">
        <v>885</v>
      </c>
      <c r="F7" s="140" t="s">
        <v>384</v>
      </c>
      <c r="G7" s="142"/>
      <c r="H7" s="143">
        <v>90176</v>
      </c>
      <c r="I7" s="143">
        <v>65570</v>
      </c>
      <c r="J7" s="140" t="s">
        <v>340</v>
      </c>
      <c r="K7" s="140" t="s">
        <v>340</v>
      </c>
      <c r="L7" s="144" t="s">
        <v>340</v>
      </c>
      <c r="M7" s="140" t="s">
        <v>340</v>
      </c>
      <c r="N7" s="140" t="s">
        <v>340</v>
      </c>
      <c r="O7" s="140" t="s">
        <v>340</v>
      </c>
      <c r="P7" s="144"/>
      <c r="Q7" s="182">
        <v>2</v>
      </c>
      <c r="R7" s="182">
        <v>39.457771609833465</v>
      </c>
      <c r="S7" s="145"/>
      <c r="T7" s="145" t="s">
        <v>340</v>
      </c>
      <c r="U7" s="145"/>
      <c r="V7" s="140">
        <v>7</v>
      </c>
      <c r="W7" s="146" t="s">
        <v>1147</v>
      </c>
      <c r="X7" s="140"/>
      <c r="Y7" s="140">
        <v>3</v>
      </c>
      <c r="Z7" s="140" t="s">
        <v>340</v>
      </c>
      <c r="AA7" s="140"/>
      <c r="AB7" s="147"/>
      <c r="AC7" s="145" t="s">
        <v>340</v>
      </c>
      <c r="AD7" s="145"/>
      <c r="AE7" s="145"/>
      <c r="AF7" s="148"/>
      <c r="AG7" s="148"/>
      <c r="AH7" s="149"/>
      <c r="AI7" s="140" t="s">
        <v>340</v>
      </c>
      <c r="AJ7" s="140" t="s">
        <v>340</v>
      </c>
      <c r="AK7" s="183">
        <v>1997</v>
      </c>
      <c r="AL7" s="184">
        <v>1800</v>
      </c>
      <c r="AM7" s="184"/>
      <c r="AN7" s="184">
        <v>1800</v>
      </c>
      <c r="AO7" s="5">
        <v>3472.5</v>
      </c>
      <c r="AP7" s="5"/>
      <c r="AQ7" s="5"/>
      <c r="AR7" s="5">
        <v>2250</v>
      </c>
      <c r="AS7" s="5"/>
      <c r="AT7" s="150">
        <v>7522.5</v>
      </c>
    </row>
    <row r="8" spans="1:46" s="185" customFormat="1" ht="30">
      <c r="A8" s="139" t="s">
        <v>706</v>
      </c>
      <c r="B8" s="140" t="s">
        <v>350</v>
      </c>
      <c r="C8" s="140" t="s">
        <v>47</v>
      </c>
      <c r="D8" s="141" t="s">
        <v>1056</v>
      </c>
      <c r="E8" s="141" t="s">
        <v>1056</v>
      </c>
      <c r="F8" s="140" t="s">
        <v>497</v>
      </c>
      <c r="G8" s="142"/>
      <c r="H8" s="143"/>
      <c r="I8" s="143"/>
      <c r="J8" s="140" t="s">
        <v>340</v>
      </c>
      <c r="K8" s="140"/>
      <c r="L8" s="144"/>
      <c r="M8" s="140"/>
      <c r="N8" s="140"/>
      <c r="O8" s="140"/>
      <c r="P8" s="144" t="s">
        <v>340</v>
      </c>
      <c r="Q8" s="182"/>
      <c r="R8" s="182"/>
      <c r="S8" s="145"/>
      <c r="T8" s="145" t="s">
        <v>340</v>
      </c>
      <c r="U8" s="145"/>
      <c r="V8" s="140">
        <v>1</v>
      </c>
      <c r="W8" s="146" t="s">
        <v>1152</v>
      </c>
      <c r="X8" s="140"/>
      <c r="Y8" s="140">
        <v>2</v>
      </c>
      <c r="Z8" s="140"/>
      <c r="AA8" s="140"/>
      <c r="AB8" s="147"/>
      <c r="AC8" s="145" t="s">
        <v>340</v>
      </c>
      <c r="AD8" s="145"/>
      <c r="AE8" s="145"/>
      <c r="AF8" s="148"/>
      <c r="AG8" s="148"/>
      <c r="AH8" s="149"/>
      <c r="AI8" s="140"/>
      <c r="AJ8" s="140" t="s">
        <v>340</v>
      </c>
      <c r="AK8" s="183"/>
      <c r="AL8" s="184"/>
      <c r="AM8" s="184"/>
      <c r="AN8" s="184"/>
      <c r="AO8" s="5">
        <v>908.4</v>
      </c>
      <c r="AP8" s="5"/>
      <c r="AQ8" s="5"/>
      <c r="AR8" s="5"/>
      <c r="AS8" s="5"/>
      <c r="AT8" s="150">
        <v>98.4</v>
      </c>
    </row>
    <row r="9" spans="1:46" s="185" customFormat="1" ht="30">
      <c r="A9" s="139" t="s">
        <v>698</v>
      </c>
      <c r="B9" s="140" t="s">
        <v>350</v>
      </c>
      <c r="C9" s="140" t="s">
        <v>50</v>
      </c>
      <c r="D9" s="141" t="s">
        <v>51</v>
      </c>
      <c r="E9" s="141" t="s">
        <v>1059</v>
      </c>
      <c r="F9" s="140" t="s">
        <v>497</v>
      </c>
      <c r="G9" s="142"/>
      <c r="H9" s="143"/>
      <c r="I9" s="143"/>
      <c r="J9" s="140"/>
      <c r="K9" s="140"/>
      <c r="L9" s="144"/>
      <c r="M9" s="140"/>
      <c r="N9" s="140"/>
      <c r="O9" s="140"/>
      <c r="P9" s="144" t="s">
        <v>340</v>
      </c>
      <c r="Q9" s="182"/>
      <c r="R9" s="182"/>
      <c r="S9" s="143"/>
      <c r="T9" s="143" t="s">
        <v>340</v>
      </c>
      <c r="U9" s="143"/>
      <c r="V9" s="140"/>
      <c r="W9" s="146" t="s">
        <v>1161</v>
      </c>
      <c r="X9" s="140"/>
      <c r="Y9" s="140">
        <v>1</v>
      </c>
      <c r="Z9" s="140"/>
      <c r="AA9" s="140"/>
      <c r="AB9" s="147"/>
      <c r="AC9" s="145" t="s">
        <v>340</v>
      </c>
      <c r="AD9" s="145"/>
      <c r="AE9" s="145"/>
      <c r="AF9" s="148"/>
      <c r="AG9" s="148"/>
      <c r="AH9" s="149"/>
      <c r="AI9" s="140"/>
      <c r="AJ9" s="140"/>
      <c r="AK9" s="183"/>
      <c r="AL9" s="184"/>
      <c r="AM9" s="184"/>
      <c r="AN9" s="184"/>
      <c r="AO9" s="5">
        <v>3095.9</v>
      </c>
      <c r="AP9" s="5"/>
      <c r="AQ9" s="5"/>
      <c r="AR9" s="5"/>
      <c r="AS9" s="5"/>
      <c r="AT9" s="150">
        <v>395.9</v>
      </c>
    </row>
    <row r="10" spans="1:46" s="185" customFormat="1" ht="30">
      <c r="A10" s="139" t="s">
        <v>697</v>
      </c>
      <c r="B10" s="140" t="s">
        <v>350</v>
      </c>
      <c r="C10" s="140" t="s">
        <v>1985</v>
      </c>
      <c r="D10" s="141" t="s">
        <v>1986</v>
      </c>
      <c r="E10" s="141" t="s">
        <v>1060</v>
      </c>
      <c r="F10" s="140" t="s">
        <v>497</v>
      </c>
      <c r="G10" s="142"/>
      <c r="H10" s="143"/>
      <c r="I10" s="143">
        <f>168+50</f>
        <v>218</v>
      </c>
      <c r="J10" s="140" t="s">
        <v>340</v>
      </c>
      <c r="K10" s="140"/>
      <c r="L10" s="144"/>
      <c r="M10" s="140"/>
      <c r="N10" s="140"/>
      <c r="O10" s="140"/>
      <c r="P10" s="144" t="s">
        <v>340</v>
      </c>
      <c r="Q10" s="182">
        <v>1</v>
      </c>
      <c r="R10" s="182">
        <v>2</v>
      </c>
      <c r="S10" s="143"/>
      <c r="T10" s="143" t="s">
        <v>340</v>
      </c>
      <c r="U10" s="143"/>
      <c r="V10" s="140">
        <v>1</v>
      </c>
      <c r="W10" s="146" t="s">
        <v>1162</v>
      </c>
      <c r="X10" s="140"/>
      <c r="Y10" s="140">
        <v>1</v>
      </c>
      <c r="Z10" s="140"/>
      <c r="AA10" s="140"/>
      <c r="AB10" s="147"/>
      <c r="AC10" s="145" t="s">
        <v>340</v>
      </c>
      <c r="AD10" s="145"/>
      <c r="AE10" s="145"/>
      <c r="AF10" s="148"/>
      <c r="AG10" s="148"/>
      <c r="AH10" s="149"/>
      <c r="AI10" s="140"/>
      <c r="AJ10" s="140"/>
      <c r="AK10" s="183"/>
      <c r="AL10" s="184"/>
      <c r="AM10" s="184"/>
      <c r="AN10" s="184"/>
      <c r="AO10" s="5">
        <v>1070.5</v>
      </c>
      <c r="AP10" s="5"/>
      <c r="AQ10" s="5"/>
      <c r="AR10" s="5"/>
      <c r="AS10" s="5"/>
      <c r="AT10" s="150">
        <v>17.5</v>
      </c>
    </row>
    <row r="11" spans="1:46" s="185" customFormat="1" ht="15.75">
      <c r="A11" s="139" t="s">
        <v>905</v>
      </c>
      <c r="B11" s="140" t="s">
        <v>350</v>
      </c>
      <c r="C11" s="140" t="s">
        <v>1802</v>
      </c>
      <c r="D11" s="141" t="s">
        <v>1803</v>
      </c>
      <c r="E11" s="141" t="s">
        <v>989</v>
      </c>
      <c r="F11" s="140" t="s">
        <v>490</v>
      </c>
      <c r="G11" s="142"/>
      <c r="H11" s="143">
        <v>112171</v>
      </c>
      <c r="I11" s="143">
        <v>72340</v>
      </c>
      <c r="J11" s="140"/>
      <c r="K11" s="140"/>
      <c r="L11" s="144"/>
      <c r="M11" s="140"/>
      <c r="N11" s="140"/>
      <c r="O11" s="140"/>
      <c r="P11" s="144" t="s">
        <v>340</v>
      </c>
      <c r="Q11" s="182">
        <v>4</v>
      </c>
      <c r="R11" s="182">
        <v>78.39782718261746</v>
      </c>
      <c r="S11" s="145"/>
      <c r="T11" s="145"/>
      <c r="U11" s="145"/>
      <c r="V11" s="140"/>
      <c r="W11" s="146"/>
      <c r="X11" s="140"/>
      <c r="Y11" s="140">
        <v>2</v>
      </c>
      <c r="Z11" s="140" t="s">
        <v>340</v>
      </c>
      <c r="AA11" s="140"/>
      <c r="AB11" s="147"/>
      <c r="AC11" s="145" t="s">
        <v>340</v>
      </c>
      <c r="AD11" s="145"/>
      <c r="AE11" s="145"/>
      <c r="AF11" s="148"/>
      <c r="AG11" s="148"/>
      <c r="AH11" s="149"/>
      <c r="AI11" s="140"/>
      <c r="AJ11" s="140"/>
      <c r="AK11" s="183">
        <v>1997</v>
      </c>
      <c r="AL11" s="184">
        <v>565</v>
      </c>
      <c r="AM11" s="184"/>
      <c r="AN11" s="184">
        <v>565</v>
      </c>
      <c r="AO11" s="5"/>
      <c r="AP11" s="5"/>
      <c r="AQ11" s="5"/>
      <c r="AR11" s="5"/>
      <c r="AS11" s="5"/>
      <c r="AT11" s="150">
        <v>565</v>
      </c>
    </row>
    <row r="12" spans="1:46" s="185" customFormat="1" ht="15.75">
      <c r="A12" s="139" t="s">
        <v>448</v>
      </c>
      <c r="B12" s="140" t="s">
        <v>350</v>
      </c>
      <c r="C12" s="140" t="s">
        <v>1614</v>
      </c>
      <c r="D12" s="141" t="s">
        <v>886</v>
      </c>
      <c r="E12" s="141" t="s">
        <v>886</v>
      </c>
      <c r="F12" s="140" t="s">
        <v>384</v>
      </c>
      <c r="G12" s="151"/>
      <c r="H12" s="143">
        <v>17856</v>
      </c>
      <c r="I12" s="143">
        <v>23071</v>
      </c>
      <c r="J12" s="140" t="s">
        <v>340</v>
      </c>
      <c r="K12" s="140" t="s">
        <v>340</v>
      </c>
      <c r="L12" s="144" t="s">
        <v>340</v>
      </c>
      <c r="M12" s="140" t="s">
        <v>340</v>
      </c>
      <c r="N12" s="140" t="s">
        <v>340</v>
      </c>
      <c r="O12" s="140" t="s">
        <v>340</v>
      </c>
      <c r="P12" s="144"/>
      <c r="Q12" s="182">
        <v>2</v>
      </c>
      <c r="R12" s="182">
        <v>36.87577850753029</v>
      </c>
      <c r="S12" s="145"/>
      <c r="T12" s="145" t="s">
        <v>340</v>
      </c>
      <c r="U12" s="145"/>
      <c r="V12" s="140">
        <v>5</v>
      </c>
      <c r="W12" s="146" t="s">
        <v>1174</v>
      </c>
      <c r="X12" s="140"/>
      <c r="Y12" s="140">
        <v>1</v>
      </c>
      <c r="Z12" s="140"/>
      <c r="AA12" s="140"/>
      <c r="AB12" s="147" t="s">
        <v>340</v>
      </c>
      <c r="AC12" s="145" t="s">
        <v>340</v>
      </c>
      <c r="AD12" s="145"/>
      <c r="AE12" s="145"/>
      <c r="AF12" s="148"/>
      <c r="AG12" s="148"/>
      <c r="AH12" s="149"/>
      <c r="AI12" s="140" t="s">
        <v>340</v>
      </c>
      <c r="AJ12" s="140" t="s">
        <v>340</v>
      </c>
      <c r="AK12" s="183">
        <v>1995</v>
      </c>
      <c r="AL12" s="184">
        <v>2516</v>
      </c>
      <c r="AM12" s="184">
        <v>2586.8</v>
      </c>
      <c r="AN12" s="184">
        <v>5102.8</v>
      </c>
      <c r="AO12" s="5">
        <v>1473.9</v>
      </c>
      <c r="AP12" s="5"/>
      <c r="AQ12" s="5"/>
      <c r="AR12" s="5">
        <v>1900</v>
      </c>
      <c r="AS12" s="5"/>
      <c r="AT12" s="150">
        <v>8476.7</v>
      </c>
    </row>
    <row r="13" spans="1:46" s="185" customFormat="1" ht="15.75">
      <c r="A13" s="139" t="s">
        <v>447</v>
      </c>
      <c r="B13" s="140" t="s">
        <v>350</v>
      </c>
      <c r="C13" s="140" t="s">
        <v>1616</v>
      </c>
      <c r="D13" s="141" t="s">
        <v>887</v>
      </c>
      <c r="E13" s="141" t="s">
        <v>887</v>
      </c>
      <c r="F13" s="140" t="s">
        <v>384</v>
      </c>
      <c r="G13" s="142"/>
      <c r="H13" s="143">
        <v>6940</v>
      </c>
      <c r="I13" s="143">
        <v>10560</v>
      </c>
      <c r="J13" s="140" t="s">
        <v>340</v>
      </c>
      <c r="K13" s="140"/>
      <c r="L13" s="144" t="s">
        <v>340</v>
      </c>
      <c r="M13" s="140" t="s">
        <v>340</v>
      </c>
      <c r="N13" s="140"/>
      <c r="O13" s="140"/>
      <c r="P13" s="144"/>
      <c r="Q13" s="182">
        <v>2</v>
      </c>
      <c r="R13" s="182">
        <v>22.823576664323728</v>
      </c>
      <c r="S13" s="152"/>
      <c r="T13" s="145" t="s">
        <v>340</v>
      </c>
      <c r="U13" s="145"/>
      <c r="V13" s="153">
        <v>4</v>
      </c>
      <c r="W13" s="146" t="s">
        <v>1179</v>
      </c>
      <c r="X13" s="140"/>
      <c r="Y13" s="140">
        <v>1</v>
      </c>
      <c r="Z13" s="140" t="s">
        <v>340</v>
      </c>
      <c r="AA13" s="140"/>
      <c r="AB13" s="147" t="s">
        <v>340</v>
      </c>
      <c r="AC13" s="145" t="s">
        <v>340</v>
      </c>
      <c r="AD13" s="145"/>
      <c r="AE13" s="145"/>
      <c r="AF13" s="148"/>
      <c r="AG13" s="148"/>
      <c r="AH13" s="149">
        <v>7</v>
      </c>
      <c r="AI13" s="140" t="s">
        <v>340</v>
      </c>
      <c r="AJ13" s="140" t="s">
        <v>340</v>
      </c>
      <c r="AK13" s="183">
        <v>1997</v>
      </c>
      <c r="AL13" s="184">
        <v>1400</v>
      </c>
      <c r="AM13" s="184"/>
      <c r="AN13" s="184">
        <v>1400</v>
      </c>
      <c r="AO13" s="5">
        <v>719.8</v>
      </c>
      <c r="AP13" s="5"/>
      <c r="AQ13" s="5"/>
      <c r="AR13" s="5">
        <v>62</v>
      </c>
      <c r="AS13" s="5"/>
      <c r="AT13" s="150">
        <v>2181.8</v>
      </c>
    </row>
    <row r="14" spans="1:46" s="185" customFormat="1" ht="15.75">
      <c r="A14" s="139" t="s">
        <v>675</v>
      </c>
      <c r="B14" s="140" t="s">
        <v>350</v>
      </c>
      <c r="C14" s="140" t="s">
        <v>1973</v>
      </c>
      <c r="D14" s="141" t="s">
        <v>1974</v>
      </c>
      <c r="E14" s="141" t="s">
        <v>1073</v>
      </c>
      <c r="F14" s="140" t="s">
        <v>497</v>
      </c>
      <c r="G14" s="142"/>
      <c r="H14" s="143"/>
      <c r="I14" s="143">
        <f>13+12</f>
        <v>25</v>
      </c>
      <c r="J14" s="140" t="s">
        <v>340</v>
      </c>
      <c r="K14" s="140"/>
      <c r="L14" s="144"/>
      <c r="M14" s="140"/>
      <c r="N14" s="140"/>
      <c r="O14" s="140"/>
      <c r="P14" s="144" t="s">
        <v>340</v>
      </c>
      <c r="Q14" s="182">
        <v>5</v>
      </c>
      <c r="R14" s="182">
        <v>83.33333333333334</v>
      </c>
      <c r="S14" s="145"/>
      <c r="T14" s="145" t="s">
        <v>340</v>
      </c>
      <c r="U14" s="145"/>
      <c r="V14" s="140"/>
      <c r="W14" s="146" t="s">
        <v>1187</v>
      </c>
      <c r="X14" s="140"/>
      <c r="Y14" s="140">
        <v>1</v>
      </c>
      <c r="Z14" s="140"/>
      <c r="AA14" s="140"/>
      <c r="AB14" s="147"/>
      <c r="AC14" s="145" t="s">
        <v>340</v>
      </c>
      <c r="AD14" s="145"/>
      <c r="AE14" s="145"/>
      <c r="AF14" s="148"/>
      <c r="AG14" s="148"/>
      <c r="AH14" s="149"/>
      <c r="AI14" s="140"/>
      <c r="AJ14" s="140"/>
      <c r="AK14" s="183"/>
      <c r="AL14" s="184"/>
      <c r="AM14" s="184"/>
      <c r="AN14" s="184"/>
      <c r="AO14" s="5"/>
      <c r="AP14" s="5"/>
      <c r="AQ14" s="5"/>
      <c r="AR14" s="5"/>
      <c r="AS14" s="5"/>
      <c r="AT14" s="150"/>
    </row>
    <row r="15" spans="1:46" s="185" customFormat="1" ht="15.75">
      <c r="A15" s="139" t="s">
        <v>444</v>
      </c>
      <c r="B15" s="140" t="s">
        <v>350</v>
      </c>
      <c r="C15" s="140" t="s">
        <v>1594</v>
      </c>
      <c r="D15" s="141" t="s">
        <v>875</v>
      </c>
      <c r="E15" s="141" t="s">
        <v>875</v>
      </c>
      <c r="F15" s="140" t="s">
        <v>384</v>
      </c>
      <c r="G15" s="142"/>
      <c r="H15" s="143"/>
      <c r="I15" s="143">
        <f>5175+4386</f>
        <v>9561</v>
      </c>
      <c r="J15" s="140" t="s">
        <v>340</v>
      </c>
      <c r="K15" s="140" t="s">
        <v>340</v>
      </c>
      <c r="L15" s="144" t="s">
        <v>340</v>
      </c>
      <c r="M15" s="140" t="s">
        <v>340</v>
      </c>
      <c r="N15" s="140" t="s">
        <v>340</v>
      </c>
      <c r="O15" s="140" t="s">
        <v>340</v>
      </c>
      <c r="P15" s="144"/>
      <c r="Q15" s="182">
        <v>1</v>
      </c>
      <c r="R15" s="182">
        <v>12.223489167616876</v>
      </c>
      <c r="S15" s="145"/>
      <c r="T15" s="145" t="s">
        <v>340</v>
      </c>
      <c r="U15" s="145"/>
      <c r="V15" s="153">
        <v>8</v>
      </c>
      <c r="W15" s="146" t="s">
        <v>1194</v>
      </c>
      <c r="X15" s="140"/>
      <c r="Y15" s="140">
        <v>0</v>
      </c>
      <c r="Z15" s="140"/>
      <c r="AA15" s="140"/>
      <c r="AB15" s="147"/>
      <c r="AC15" s="145"/>
      <c r="AD15" s="145"/>
      <c r="AE15" s="145" t="s">
        <v>340</v>
      </c>
      <c r="AF15" s="148"/>
      <c r="AG15" s="148"/>
      <c r="AH15" s="149">
        <v>5</v>
      </c>
      <c r="AI15" s="140"/>
      <c r="AJ15" s="140" t="s">
        <v>340</v>
      </c>
      <c r="AK15" s="183">
        <v>1996</v>
      </c>
      <c r="AL15" s="184"/>
      <c r="AM15" s="184">
        <v>1900</v>
      </c>
      <c r="AN15" s="184">
        <v>1900</v>
      </c>
      <c r="AO15" s="5"/>
      <c r="AP15" s="5"/>
      <c r="AQ15" s="5"/>
      <c r="AR15" s="5">
        <v>2000</v>
      </c>
      <c r="AS15" s="5"/>
      <c r="AT15" s="150">
        <v>39</v>
      </c>
    </row>
    <row r="16" spans="1:46" s="185" customFormat="1" ht="30">
      <c r="A16" s="139" t="s">
        <v>443</v>
      </c>
      <c r="B16" s="140" t="s">
        <v>350</v>
      </c>
      <c r="C16" s="140" t="s">
        <v>1583</v>
      </c>
      <c r="D16" s="141" t="s">
        <v>876</v>
      </c>
      <c r="E16" s="141" t="s">
        <v>876</v>
      </c>
      <c r="F16" s="140" t="s">
        <v>384</v>
      </c>
      <c r="G16" s="142"/>
      <c r="H16" s="143">
        <v>1223</v>
      </c>
      <c r="I16" s="143">
        <v>10441</v>
      </c>
      <c r="J16" s="140" t="s">
        <v>340</v>
      </c>
      <c r="K16" s="140"/>
      <c r="L16" s="144" t="s">
        <v>340</v>
      </c>
      <c r="M16" s="140" t="s">
        <v>340</v>
      </c>
      <c r="N16" s="140" t="s">
        <v>340</v>
      </c>
      <c r="O16" s="140"/>
      <c r="P16" s="144"/>
      <c r="Q16" s="182">
        <v>1</v>
      </c>
      <c r="R16" s="182">
        <v>22.479957242116516</v>
      </c>
      <c r="S16" s="145"/>
      <c r="T16" s="145" t="s">
        <v>340</v>
      </c>
      <c r="U16" s="145"/>
      <c r="V16" s="140">
        <v>2</v>
      </c>
      <c r="W16" s="146" t="s">
        <v>1197</v>
      </c>
      <c r="X16" s="140"/>
      <c r="Y16" s="140">
        <v>2</v>
      </c>
      <c r="Z16" s="140"/>
      <c r="AA16" s="140"/>
      <c r="AB16" s="147" t="s">
        <v>340</v>
      </c>
      <c r="AC16" s="145" t="s">
        <v>340</v>
      </c>
      <c r="AD16" s="145"/>
      <c r="AE16" s="145"/>
      <c r="AF16" s="148"/>
      <c r="AG16" s="148"/>
      <c r="AH16" s="149"/>
      <c r="AI16" s="140" t="s">
        <v>340</v>
      </c>
      <c r="AJ16" s="140" t="s">
        <v>340</v>
      </c>
      <c r="AK16" s="183">
        <v>1997</v>
      </c>
      <c r="AL16" s="184">
        <v>1537.7</v>
      </c>
      <c r="AM16" s="184">
        <v>1200</v>
      </c>
      <c r="AN16" s="184">
        <v>2737.7</v>
      </c>
      <c r="AO16" s="5">
        <v>1756.4</v>
      </c>
      <c r="AP16" s="5"/>
      <c r="AQ16" s="5"/>
      <c r="AR16" s="5">
        <v>4500</v>
      </c>
      <c r="AS16" s="5"/>
      <c r="AT16" s="150">
        <v>8994.1</v>
      </c>
    </row>
    <row r="17" spans="1:46" s="185" customFormat="1" ht="30">
      <c r="A17" s="139" t="s">
        <v>441</v>
      </c>
      <c r="B17" s="140" t="s">
        <v>350</v>
      </c>
      <c r="C17" s="140" t="s">
        <v>1662</v>
      </c>
      <c r="D17" s="141" t="s">
        <v>900</v>
      </c>
      <c r="E17" s="141" t="s">
        <v>900</v>
      </c>
      <c r="F17" s="140" t="s">
        <v>384</v>
      </c>
      <c r="G17" s="151"/>
      <c r="H17" s="143">
        <v>188</v>
      </c>
      <c r="I17" s="143">
        <v>6621</v>
      </c>
      <c r="J17" s="140" t="s">
        <v>340</v>
      </c>
      <c r="K17" s="140"/>
      <c r="L17" s="144" t="s">
        <v>340</v>
      </c>
      <c r="M17" s="140" t="s">
        <v>340</v>
      </c>
      <c r="N17" s="140" t="s">
        <v>340</v>
      </c>
      <c r="O17" s="140" t="s">
        <v>340</v>
      </c>
      <c r="P17" s="144"/>
      <c r="Q17" s="182">
        <v>1</v>
      </c>
      <c r="R17" s="182">
        <v>17.68051008099259</v>
      </c>
      <c r="S17" s="145"/>
      <c r="T17" s="145" t="s">
        <v>340</v>
      </c>
      <c r="U17" s="145"/>
      <c r="V17" s="140">
        <v>1</v>
      </c>
      <c r="W17" s="146" t="s">
        <v>1201</v>
      </c>
      <c r="X17" s="140"/>
      <c r="Y17" s="140">
        <v>1</v>
      </c>
      <c r="Z17" s="140"/>
      <c r="AA17" s="140"/>
      <c r="AB17" s="147" t="s">
        <v>340</v>
      </c>
      <c r="AC17" s="145" t="s">
        <v>340</v>
      </c>
      <c r="AD17" s="145"/>
      <c r="AE17" s="145"/>
      <c r="AF17" s="148"/>
      <c r="AG17" s="148"/>
      <c r="AH17" s="149"/>
      <c r="AI17" s="140" t="s">
        <v>340</v>
      </c>
      <c r="AJ17" s="140" t="s">
        <v>340</v>
      </c>
      <c r="AK17" s="183">
        <v>1995</v>
      </c>
      <c r="AL17" s="184">
        <v>930.539</v>
      </c>
      <c r="AM17" s="184"/>
      <c r="AN17" s="184">
        <v>930.539</v>
      </c>
      <c r="AO17" s="5">
        <v>4536.4</v>
      </c>
      <c r="AP17" s="5"/>
      <c r="AQ17" s="5"/>
      <c r="AR17" s="5"/>
      <c r="AS17" s="5"/>
      <c r="AT17" s="150">
        <v>5466.938999999999</v>
      </c>
    </row>
    <row r="18" spans="1:46" s="185" customFormat="1" ht="15.75">
      <c r="A18" s="139" t="s">
        <v>434</v>
      </c>
      <c r="B18" s="140" t="s">
        <v>350</v>
      </c>
      <c r="C18" s="140" t="s">
        <v>1673</v>
      </c>
      <c r="D18" s="141" t="s">
        <v>955</v>
      </c>
      <c r="E18" s="141" t="s">
        <v>955</v>
      </c>
      <c r="F18" s="140" t="s">
        <v>384</v>
      </c>
      <c r="G18" s="142"/>
      <c r="H18" s="143">
        <v>1823</v>
      </c>
      <c r="I18" s="143">
        <v>17010</v>
      </c>
      <c r="J18" s="140" t="s">
        <v>340</v>
      </c>
      <c r="K18" s="140"/>
      <c r="L18" s="144"/>
      <c r="M18" s="140" t="s">
        <v>340</v>
      </c>
      <c r="N18" s="140" t="s">
        <v>340</v>
      </c>
      <c r="O18" s="140" t="s">
        <v>340</v>
      </c>
      <c r="P18" s="144"/>
      <c r="Q18" s="182">
        <v>2</v>
      </c>
      <c r="R18" s="182">
        <v>30.573248407643312</v>
      </c>
      <c r="S18" s="145"/>
      <c r="T18" s="145" t="s">
        <v>340</v>
      </c>
      <c r="U18" s="145"/>
      <c r="V18" s="140"/>
      <c r="W18" s="146" t="s">
        <v>1183</v>
      </c>
      <c r="X18" s="140"/>
      <c r="Y18" s="140">
        <v>2</v>
      </c>
      <c r="Z18" s="140"/>
      <c r="AA18" s="140"/>
      <c r="AB18" s="147" t="s">
        <v>340</v>
      </c>
      <c r="AC18" s="145" t="s">
        <v>340</v>
      </c>
      <c r="AD18" s="145"/>
      <c r="AE18" s="145"/>
      <c r="AF18" s="148"/>
      <c r="AG18" s="148"/>
      <c r="AH18" s="149"/>
      <c r="AI18" s="140" t="s">
        <v>340</v>
      </c>
      <c r="AJ18" s="140" t="s">
        <v>340</v>
      </c>
      <c r="AK18" s="183">
        <v>1999</v>
      </c>
      <c r="AL18" s="184">
        <v>350</v>
      </c>
      <c r="AM18" s="184"/>
      <c r="AN18" s="184">
        <v>350</v>
      </c>
      <c r="AO18" s="5">
        <v>3059</v>
      </c>
      <c r="AP18" s="5"/>
      <c r="AQ18" s="5"/>
      <c r="AR18" s="5"/>
      <c r="AS18" s="5"/>
      <c r="AT18" s="150">
        <v>349</v>
      </c>
    </row>
    <row r="19" spans="1:46" s="185" customFormat="1" ht="15.75">
      <c r="A19" s="139" t="s">
        <v>433</v>
      </c>
      <c r="B19" s="140" t="s">
        <v>350</v>
      </c>
      <c r="C19" s="140" t="s">
        <v>1658</v>
      </c>
      <c r="D19" s="141" t="s">
        <v>956</v>
      </c>
      <c r="E19" s="141" t="s">
        <v>956</v>
      </c>
      <c r="F19" s="140" t="s">
        <v>384</v>
      </c>
      <c r="G19" s="142"/>
      <c r="H19" s="143">
        <v>5387</v>
      </c>
      <c r="I19" s="143">
        <v>24168</v>
      </c>
      <c r="J19" s="140" t="s">
        <v>340</v>
      </c>
      <c r="K19" s="140"/>
      <c r="L19" s="144" t="s">
        <v>340</v>
      </c>
      <c r="M19" s="140" t="s">
        <v>340</v>
      </c>
      <c r="N19" s="140" t="s">
        <v>340</v>
      </c>
      <c r="O19" s="140" t="s">
        <v>340</v>
      </c>
      <c r="P19" s="144"/>
      <c r="Q19" s="182">
        <v>1</v>
      </c>
      <c r="R19" s="182">
        <v>18.529804865009353</v>
      </c>
      <c r="S19" s="145"/>
      <c r="T19" s="145" t="s">
        <v>340</v>
      </c>
      <c r="U19" s="145"/>
      <c r="V19" s="140">
        <v>1</v>
      </c>
      <c r="W19" s="146" t="s">
        <v>1221</v>
      </c>
      <c r="X19" s="140"/>
      <c r="Y19" s="140">
        <v>2</v>
      </c>
      <c r="Z19" s="140" t="s">
        <v>340</v>
      </c>
      <c r="AA19" s="140"/>
      <c r="AB19" s="147" t="s">
        <v>340</v>
      </c>
      <c r="AC19" s="145" t="s">
        <v>340</v>
      </c>
      <c r="AD19" s="145"/>
      <c r="AE19" s="145"/>
      <c r="AF19" s="148"/>
      <c r="AG19" s="148"/>
      <c r="AH19" s="149">
        <v>12</v>
      </c>
      <c r="AI19" s="140" t="s">
        <v>340</v>
      </c>
      <c r="AJ19" s="140" t="s">
        <v>340</v>
      </c>
      <c r="AK19" s="183">
        <v>1997</v>
      </c>
      <c r="AL19" s="184">
        <v>2062.97</v>
      </c>
      <c r="AM19" s="184"/>
      <c r="AN19" s="184">
        <v>2062.97</v>
      </c>
      <c r="AO19" s="5">
        <v>6671.5</v>
      </c>
      <c r="AP19" s="5"/>
      <c r="AQ19" s="5"/>
      <c r="AR19" s="5">
        <v>1350</v>
      </c>
      <c r="AS19" s="5"/>
      <c r="AT19" s="150">
        <v>184.47</v>
      </c>
    </row>
    <row r="20" spans="1:46" s="185" customFormat="1" ht="30">
      <c r="A20" s="139" t="s">
        <v>643</v>
      </c>
      <c r="B20" s="140" t="s">
        <v>350</v>
      </c>
      <c r="C20" s="140" t="s">
        <v>1976</v>
      </c>
      <c r="D20" s="141" t="s">
        <v>1091</v>
      </c>
      <c r="E20" s="141" t="s">
        <v>1091</v>
      </c>
      <c r="F20" s="140" t="s">
        <v>497</v>
      </c>
      <c r="G20" s="142"/>
      <c r="H20" s="143"/>
      <c r="I20" s="143">
        <f>632+246</f>
        <v>878</v>
      </c>
      <c r="J20" s="140"/>
      <c r="K20" s="140"/>
      <c r="L20" s="144"/>
      <c r="M20" s="140"/>
      <c r="N20" s="140"/>
      <c r="O20" s="140"/>
      <c r="P20" s="144" t="s">
        <v>340</v>
      </c>
      <c r="Q20" s="182">
        <v>5</v>
      </c>
      <c r="R20" s="182">
        <v>80</v>
      </c>
      <c r="S20" s="152"/>
      <c r="T20" s="145" t="s">
        <v>340</v>
      </c>
      <c r="U20" s="145"/>
      <c r="V20" s="153">
        <v>5</v>
      </c>
      <c r="W20" s="146" t="s">
        <v>1229</v>
      </c>
      <c r="X20" s="140"/>
      <c r="Y20" s="140">
        <v>1</v>
      </c>
      <c r="Z20" s="140"/>
      <c r="AA20" s="140"/>
      <c r="AB20" s="147"/>
      <c r="AC20" s="145" t="s">
        <v>340</v>
      </c>
      <c r="AD20" s="145"/>
      <c r="AE20" s="145"/>
      <c r="AF20" s="148"/>
      <c r="AG20" s="148"/>
      <c r="AH20" s="149"/>
      <c r="AI20" s="140"/>
      <c r="AJ20" s="140"/>
      <c r="AK20" s="183"/>
      <c r="AL20" s="184"/>
      <c r="AM20" s="184"/>
      <c r="AN20" s="184"/>
      <c r="AO20" s="5"/>
      <c r="AP20" s="5"/>
      <c r="AQ20" s="5"/>
      <c r="AR20" s="5">
        <v>469.364</v>
      </c>
      <c r="AS20" s="5"/>
      <c r="AT20" s="150">
        <v>469.364</v>
      </c>
    </row>
    <row r="21" spans="1:46" s="185" customFormat="1" ht="15.75">
      <c r="A21" s="139" t="s">
        <v>426</v>
      </c>
      <c r="B21" s="140" t="s">
        <v>350</v>
      </c>
      <c r="C21" s="140" t="s">
        <v>1618</v>
      </c>
      <c r="D21" s="141" t="s">
        <v>1619</v>
      </c>
      <c r="E21" s="141" t="s">
        <v>888</v>
      </c>
      <c r="F21" s="140" t="s">
        <v>384</v>
      </c>
      <c r="G21" s="142"/>
      <c r="H21" s="143">
        <v>13124</v>
      </c>
      <c r="I21" s="143">
        <v>29647</v>
      </c>
      <c r="J21" s="140" t="s">
        <v>340</v>
      </c>
      <c r="K21" s="140" t="s">
        <v>340</v>
      </c>
      <c r="L21" s="144" t="s">
        <v>340</v>
      </c>
      <c r="M21" s="140" t="s">
        <v>340</v>
      </c>
      <c r="N21" s="140" t="s">
        <v>340</v>
      </c>
      <c r="O21" s="140"/>
      <c r="P21" s="144"/>
      <c r="Q21" s="182">
        <v>1</v>
      </c>
      <c r="R21" s="182">
        <v>29.686870536531767</v>
      </c>
      <c r="S21" s="145"/>
      <c r="T21" s="145" t="s">
        <v>340</v>
      </c>
      <c r="U21" s="145"/>
      <c r="V21" s="140">
        <v>5</v>
      </c>
      <c r="W21" s="146" t="s">
        <v>1247</v>
      </c>
      <c r="X21" s="140"/>
      <c r="Y21" s="140">
        <v>2</v>
      </c>
      <c r="Z21" s="140" t="s">
        <v>340</v>
      </c>
      <c r="AA21" s="140"/>
      <c r="AB21" s="147" t="s">
        <v>340</v>
      </c>
      <c r="AC21" s="145" t="s">
        <v>340</v>
      </c>
      <c r="AD21" s="145"/>
      <c r="AE21" s="145"/>
      <c r="AF21" s="148"/>
      <c r="AG21" s="148"/>
      <c r="AH21" s="149"/>
      <c r="AI21" s="140" t="s">
        <v>340</v>
      </c>
      <c r="AJ21" s="140" t="s">
        <v>340</v>
      </c>
      <c r="AK21" s="183">
        <v>1997</v>
      </c>
      <c r="AL21" s="184">
        <v>734</v>
      </c>
      <c r="AM21" s="184"/>
      <c r="AN21" s="184">
        <v>734</v>
      </c>
      <c r="AO21" s="5">
        <v>515.1</v>
      </c>
      <c r="AP21" s="5"/>
      <c r="AQ21" s="5"/>
      <c r="AR21" s="5">
        <v>4167</v>
      </c>
      <c r="AS21" s="5"/>
      <c r="AT21" s="150">
        <v>5416.1</v>
      </c>
    </row>
    <row r="22" spans="1:46" s="185" customFormat="1" ht="15.75">
      <c r="A22" s="139" t="s">
        <v>368</v>
      </c>
      <c r="B22" s="140" t="s">
        <v>350</v>
      </c>
      <c r="C22" s="140" t="s">
        <v>1541</v>
      </c>
      <c r="D22" s="141" t="s">
        <v>1542</v>
      </c>
      <c r="E22" s="141" t="s">
        <v>1542</v>
      </c>
      <c r="F22" s="140" t="s">
        <v>347</v>
      </c>
      <c r="G22" s="142">
        <v>837124</v>
      </c>
      <c r="H22" s="143">
        <v>22951</v>
      </c>
      <c r="I22" s="143">
        <v>46608</v>
      </c>
      <c r="J22" s="140" t="s">
        <v>340</v>
      </c>
      <c r="K22" s="140" t="s">
        <v>340</v>
      </c>
      <c r="L22" s="144" t="s">
        <v>340</v>
      </c>
      <c r="M22" s="140"/>
      <c r="N22" s="140" t="s">
        <v>340</v>
      </c>
      <c r="O22" s="140" t="s">
        <v>340</v>
      </c>
      <c r="P22" s="144"/>
      <c r="Q22" s="182">
        <v>1</v>
      </c>
      <c r="R22" s="182">
        <v>37.29606442153281</v>
      </c>
      <c r="S22" s="145"/>
      <c r="T22" s="145" t="s">
        <v>340</v>
      </c>
      <c r="U22" s="145"/>
      <c r="V22" s="153">
        <v>7</v>
      </c>
      <c r="W22" s="146" t="s">
        <v>1175</v>
      </c>
      <c r="X22" s="140"/>
      <c r="Y22" s="140">
        <v>1</v>
      </c>
      <c r="Z22" s="140" t="s">
        <v>340</v>
      </c>
      <c r="AA22" s="140"/>
      <c r="AB22" s="147"/>
      <c r="AC22" s="145" t="s">
        <v>340</v>
      </c>
      <c r="AD22" s="145"/>
      <c r="AE22" s="145"/>
      <c r="AF22" s="148"/>
      <c r="AG22" s="148"/>
      <c r="AH22" s="149">
        <v>8</v>
      </c>
      <c r="AI22" s="140"/>
      <c r="AJ22" s="140" t="s">
        <v>340</v>
      </c>
      <c r="AK22" s="183"/>
      <c r="AL22" s="184"/>
      <c r="AM22" s="184"/>
      <c r="AN22" s="184"/>
      <c r="AO22" s="5"/>
      <c r="AP22" s="5"/>
      <c r="AQ22" s="5"/>
      <c r="AR22" s="5"/>
      <c r="AS22" s="5"/>
      <c r="AT22" s="150"/>
    </row>
    <row r="23" spans="1:46" s="185" customFormat="1" ht="15.75">
      <c r="A23" s="139" t="s">
        <v>604</v>
      </c>
      <c r="B23" s="140" t="s">
        <v>350</v>
      </c>
      <c r="C23" s="140" t="s">
        <v>1978</v>
      </c>
      <c r="D23" s="141" t="s">
        <v>1105</v>
      </c>
      <c r="E23" s="141" t="s">
        <v>1105</v>
      </c>
      <c r="F23" s="140" t="s">
        <v>497</v>
      </c>
      <c r="G23" s="151"/>
      <c r="H23" s="143">
        <v>48204</v>
      </c>
      <c r="I23" s="143">
        <v>31477</v>
      </c>
      <c r="J23" s="140" t="s">
        <v>340</v>
      </c>
      <c r="K23" s="140"/>
      <c r="L23" s="144"/>
      <c r="M23" s="140"/>
      <c r="N23" s="140"/>
      <c r="O23" s="140"/>
      <c r="P23" s="144" t="s">
        <v>340</v>
      </c>
      <c r="Q23" s="182">
        <v>5</v>
      </c>
      <c r="R23" s="182">
        <v>93.72663329320068</v>
      </c>
      <c r="S23" s="145"/>
      <c r="T23" s="145" t="s">
        <v>340</v>
      </c>
      <c r="U23" s="145"/>
      <c r="V23" s="140">
        <v>8</v>
      </c>
      <c r="W23" s="146" t="s">
        <v>1261</v>
      </c>
      <c r="X23" s="140"/>
      <c r="Y23" s="140">
        <v>2</v>
      </c>
      <c r="Z23" s="140" t="s">
        <v>340</v>
      </c>
      <c r="AA23" s="140"/>
      <c r="AB23" s="147"/>
      <c r="AC23" s="145" t="s">
        <v>340</v>
      </c>
      <c r="AD23" s="145"/>
      <c r="AE23" s="145"/>
      <c r="AF23" s="148"/>
      <c r="AG23" s="148"/>
      <c r="AH23" s="149"/>
      <c r="AI23" s="140"/>
      <c r="AJ23" s="140"/>
      <c r="AK23" s="183"/>
      <c r="AL23" s="184"/>
      <c r="AM23" s="184"/>
      <c r="AN23" s="184"/>
      <c r="AO23" s="5"/>
      <c r="AP23" s="5"/>
      <c r="AQ23" s="5"/>
      <c r="AR23" s="5">
        <v>563</v>
      </c>
      <c r="AS23" s="5"/>
      <c r="AT23" s="150">
        <v>563</v>
      </c>
    </row>
    <row r="24" spans="1:46" s="185" customFormat="1" ht="15.75">
      <c r="A24" s="139" t="s">
        <v>481</v>
      </c>
      <c r="B24" s="140" t="s">
        <v>350</v>
      </c>
      <c r="C24" s="140" t="s">
        <v>1787</v>
      </c>
      <c r="D24" s="141"/>
      <c r="E24" s="141"/>
      <c r="F24" s="140" t="s">
        <v>348</v>
      </c>
      <c r="G24" s="142"/>
      <c r="H24" s="143"/>
      <c r="I24" s="143"/>
      <c r="J24" s="140"/>
      <c r="K24" s="140"/>
      <c r="L24" s="144"/>
      <c r="M24" s="140"/>
      <c r="N24" s="140"/>
      <c r="O24" s="140"/>
      <c r="P24" s="144" t="s">
        <v>340</v>
      </c>
      <c r="Q24" s="182"/>
      <c r="R24" s="182"/>
      <c r="S24" s="145"/>
      <c r="T24" s="145"/>
      <c r="U24" s="145"/>
      <c r="V24" s="140"/>
      <c r="W24" s="146" t="s">
        <v>1269</v>
      </c>
      <c r="X24" s="140"/>
      <c r="Y24" s="140">
        <v>0</v>
      </c>
      <c r="Z24" s="140"/>
      <c r="AA24" s="140"/>
      <c r="AB24" s="147"/>
      <c r="AC24" s="145" t="s">
        <v>695</v>
      </c>
      <c r="AD24" s="145"/>
      <c r="AE24" s="145"/>
      <c r="AF24" s="148"/>
      <c r="AG24" s="148"/>
      <c r="AH24" s="149"/>
      <c r="AI24" s="140"/>
      <c r="AJ24" s="140"/>
      <c r="AK24" s="183">
        <v>1996</v>
      </c>
      <c r="AL24" s="184"/>
      <c r="AM24" s="184"/>
      <c r="AN24" s="184"/>
      <c r="AO24" s="5"/>
      <c r="AP24" s="5"/>
      <c r="AQ24" s="5"/>
      <c r="AR24" s="5"/>
      <c r="AS24" s="5"/>
      <c r="AT24" s="150"/>
    </row>
    <row r="25" spans="1:46" s="185" customFormat="1" ht="15.75">
      <c r="A25" s="139" t="s">
        <v>599</v>
      </c>
      <c r="B25" s="140" t="s">
        <v>350</v>
      </c>
      <c r="C25" s="140" t="s">
        <v>2032</v>
      </c>
      <c r="D25" s="141" t="s">
        <v>1107</v>
      </c>
      <c r="E25" s="141" t="s">
        <v>1107</v>
      </c>
      <c r="F25" s="140" t="s">
        <v>497</v>
      </c>
      <c r="G25" s="142"/>
      <c r="H25" s="143"/>
      <c r="I25" s="143">
        <f>26</f>
        <v>26</v>
      </c>
      <c r="J25" s="140"/>
      <c r="K25" s="140"/>
      <c r="L25" s="144"/>
      <c r="M25" s="140"/>
      <c r="N25" s="140"/>
      <c r="O25" s="140"/>
      <c r="P25" s="144" t="s">
        <v>340</v>
      </c>
      <c r="Q25" s="182">
        <v>1</v>
      </c>
      <c r="R25" s="182">
        <v>42.857142857142854</v>
      </c>
      <c r="S25" s="143"/>
      <c r="T25" s="143" t="s">
        <v>340</v>
      </c>
      <c r="U25" s="143"/>
      <c r="V25" s="140"/>
      <c r="W25" s="146" t="s">
        <v>1270</v>
      </c>
      <c r="X25" s="140"/>
      <c r="Y25" s="140">
        <v>1</v>
      </c>
      <c r="Z25" s="140"/>
      <c r="AA25" s="140"/>
      <c r="AB25" s="147"/>
      <c r="AC25" s="145" t="s">
        <v>340</v>
      </c>
      <c r="AD25" s="145"/>
      <c r="AE25" s="145"/>
      <c r="AF25" s="148"/>
      <c r="AG25" s="148"/>
      <c r="AH25" s="149"/>
      <c r="AI25" s="140"/>
      <c r="AJ25" s="140"/>
      <c r="AK25" s="183"/>
      <c r="AL25" s="184"/>
      <c r="AM25" s="184"/>
      <c r="AN25" s="184"/>
      <c r="AO25" s="5"/>
      <c r="AP25" s="5"/>
      <c r="AQ25" s="5"/>
      <c r="AR25" s="5"/>
      <c r="AS25" s="5"/>
      <c r="AT25" s="150"/>
    </row>
    <row r="26" spans="1:46" s="185" customFormat="1" ht="30">
      <c r="A26" s="139" t="s">
        <v>592</v>
      </c>
      <c r="B26" s="140" t="s">
        <v>350</v>
      </c>
      <c r="C26" s="140" t="s">
        <v>1908</v>
      </c>
      <c r="D26" s="141" t="s">
        <v>1042</v>
      </c>
      <c r="E26" s="141" t="s">
        <v>1042</v>
      </c>
      <c r="F26" s="140" t="s">
        <v>497</v>
      </c>
      <c r="G26" s="142"/>
      <c r="H26" s="143"/>
      <c r="I26" s="143">
        <f>1190+1138</f>
        <v>2328</v>
      </c>
      <c r="J26" s="140" t="s">
        <v>340</v>
      </c>
      <c r="K26" s="140" t="s">
        <v>340</v>
      </c>
      <c r="L26" s="144"/>
      <c r="M26" s="140" t="s">
        <v>340</v>
      </c>
      <c r="N26" s="140" t="s">
        <v>340</v>
      </c>
      <c r="O26" s="140" t="s">
        <v>340</v>
      </c>
      <c r="P26" s="144"/>
      <c r="Q26" s="182">
        <v>2</v>
      </c>
      <c r="R26" s="182">
        <v>12.049252418645558</v>
      </c>
      <c r="S26" s="145"/>
      <c r="T26" s="145" t="s">
        <v>340</v>
      </c>
      <c r="U26" s="145"/>
      <c r="V26" s="140">
        <v>2</v>
      </c>
      <c r="W26" s="146" t="s">
        <v>1275</v>
      </c>
      <c r="X26" s="140"/>
      <c r="Y26" s="140">
        <v>1</v>
      </c>
      <c r="Z26" s="140"/>
      <c r="AA26" s="140"/>
      <c r="AB26" s="147"/>
      <c r="AC26" s="145" t="s">
        <v>340</v>
      </c>
      <c r="AD26" s="145"/>
      <c r="AE26" s="145"/>
      <c r="AF26" s="148"/>
      <c r="AG26" s="148"/>
      <c r="AH26" s="149"/>
      <c r="AI26" s="140"/>
      <c r="AJ26" s="140" t="s">
        <v>340</v>
      </c>
      <c r="AK26" s="183"/>
      <c r="AL26" s="184"/>
      <c r="AM26" s="184"/>
      <c r="AN26" s="184"/>
      <c r="AO26" s="5"/>
      <c r="AP26" s="5"/>
      <c r="AQ26" s="5"/>
      <c r="AR26" s="5"/>
      <c r="AS26" s="5"/>
      <c r="AT26" s="150"/>
    </row>
    <row r="27" spans="1:46" s="185" customFormat="1" ht="15.75">
      <c r="A27" s="139" t="s">
        <v>480</v>
      </c>
      <c r="B27" s="140" t="s">
        <v>350</v>
      </c>
      <c r="C27" s="140" t="s">
        <v>1788</v>
      </c>
      <c r="D27" s="141" t="s">
        <v>1005</v>
      </c>
      <c r="E27" s="141" t="s">
        <v>1005</v>
      </c>
      <c r="F27" s="140" t="s">
        <v>348</v>
      </c>
      <c r="G27" s="142"/>
      <c r="H27" s="143"/>
      <c r="I27" s="143"/>
      <c r="J27" s="140"/>
      <c r="K27" s="140"/>
      <c r="L27" s="144"/>
      <c r="M27" s="140"/>
      <c r="N27" s="140"/>
      <c r="O27" s="140"/>
      <c r="P27" s="144" t="s">
        <v>340</v>
      </c>
      <c r="Q27" s="182"/>
      <c r="R27" s="182"/>
      <c r="S27" s="152"/>
      <c r="T27" s="145"/>
      <c r="U27" s="145"/>
      <c r="V27" s="153"/>
      <c r="W27" s="146" t="s">
        <v>1277</v>
      </c>
      <c r="X27" s="140"/>
      <c r="Y27" s="140">
        <v>1</v>
      </c>
      <c r="Z27" s="140"/>
      <c r="AA27" s="140"/>
      <c r="AB27" s="147"/>
      <c r="AC27" s="145"/>
      <c r="AD27" s="145" t="s">
        <v>340</v>
      </c>
      <c r="AE27" s="145"/>
      <c r="AF27" s="148"/>
      <c r="AG27" s="148"/>
      <c r="AH27" s="149"/>
      <c r="AI27" s="140"/>
      <c r="AJ27" s="140"/>
      <c r="AK27" s="183">
        <v>1996</v>
      </c>
      <c r="AL27" s="184"/>
      <c r="AM27" s="184"/>
      <c r="AN27" s="184"/>
      <c r="AO27" s="5"/>
      <c r="AP27" s="5"/>
      <c r="AQ27" s="5"/>
      <c r="AR27" s="5"/>
      <c r="AS27" s="5"/>
      <c r="AT27" s="150"/>
    </row>
    <row r="28" spans="1:46" s="185" customFormat="1" ht="15.75">
      <c r="A28" s="139" t="s">
        <v>418</v>
      </c>
      <c r="B28" s="140" t="s">
        <v>350</v>
      </c>
      <c r="C28" s="140" t="s">
        <v>1588</v>
      </c>
      <c r="D28" s="141" t="s">
        <v>879</v>
      </c>
      <c r="E28" s="141" t="s">
        <v>879</v>
      </c>
      <c r="F28" s="140" t="s">
        <v>384</v>
      </c>
      <c r="G28" s="151"/>
      <c r="H28" s="143">
        <v>14606</v>
      </c>
      <c r="I28" s="143">
        <v>27133</v>
      </c>
      <c r="J28" s="140" t="s">
        <v>340</v>
      </c>
      <c r="K28" s="140"/>
      <c r="L28" s="144" t="s">
        <v>340</v>
      </c>
      <c r="M28" s="140" t="s">
        <v>340</v>
      </c>
      <c r="N28" s="140" t="s">
        <v>340</v>
      </c>
      <c r="O28" s="140"/>
      <c r="P28" s="144"/>
      <c r="Q28" s="182">
        <v>1</v>
      </c>
      <c r="R28" s="182">
        <v>43.21597521664504</v>
      </c>
      <c r="S28" s="145"/>
      <c r="T28" s="145" t="s">
        <v>340</v>
      </c>
      <c r="U28" s="145"/>
      <c r="V28" s="140">
        <v>8</v>
      </c>
      <c r="W28" s="146" t="s">
        <v>1286</v>
      </c>
      <c r="X28" s="140"/>
      <c r="Y28" s="140">
        <v>2</v>
      </c>
      <c r="Z28" s="140"/>
      <c r="AA28" s="140"/>
      <c r="AB28" s="147" t="s">
        <v>340</v>
      </c>
      <c r="AC28" s="145" t="s">
        <v>340</v>
      </c>
      <c r="AD28" s="145"/>
      <c r="AE28" s="145"/>
      <c r="AF28" s="148"/>
      <c r="AG28" s="148"/>
      <c r="AH28" s="149"/>
      <c r="AI28" s="140" t="s">
        <v>340</v>
      </c>
      <c r="AJ28" s="140" t="s">
        <v>340</v>
      </c>
      <c r="AK28" s="183">
        <v>1996</v>
      </c>
      <c r="AL28" s="184">
        <v>600</v>
      </c>
      <c r="AM28" s="184"/>
      <c r="AN28" s="184">
        <v>600</v>
      </c>
      <c r="AO28" s="5">
        <v>2554.6</v>
      </c>
      <c r="AP28" s="5"/>
      <c r="AQ28" s="5"/>
      <c r="AR28" s="5"/>
      <c r="AS28" s="5"/>
      <c r="AT28" s="150">
        <v>3154.6</v>
      </c>
    </row>
    <row r="29" spans="1:46" s="185" customFormat="1" ht="15.75">
      <c r="A29" s="139" t="s">
        <v>413</v>
      </c>
      <c r="B29" s="140" t="s">
        <v>350</v>
      </c>
      <c r="C29" s="140" t="s">
        <v>1648</v>
      </c>
      <c r="D29" s="141" t="s">
        <v>862</v>
      </c>
      <c r="E29" s="141" t="s">
        <v>862</v>
      </c>
      <c r="F29" s="140" t="s">
        <v>384</v>
      </c>
      <c r="G29" s="142"/>
      <c r="H29" s="143">
        <v>21026</v>
      </c>
      <c r="I29" s="143">
        <v>23121</v>
      </c>
      <c r="J29" s="140" t="s">
        <v>340</v>
      </c>
      <c r="K29" s="140"/>
      <c r="L29" s="144" t="s">
        <v>340</v>
      </c>
      <c r="M29" s="140" t="s">
        <v>340</v>
      </c>
      <c r="N29" s="140" t="s">
        <v>340</v>
      </c>
      <c r="O29" s="140"/>
      <c r="P29" s="144"/>
      <c r="Q29" s="182">
        <v>2</v>
      </c>
      <c r="R29" s="182">
        <v>27.252043090638928</v>
      </c>
      <c r="S29" s="145"/>
      <c r="T29" s="145" t="s">
        <v>340</v>
      </c>
      <c r="U29" s="145"/>
      <c r="V29" s="153">
        <v>8</v>
      </c>
      <c r="W29" s="146" t="s">
        <v>1216</v>
      </c>
      <c r="X29" s="140"/>
      <c r="Y29" s="140">
        <v>2</v>
      </c>
      <c r="Z29" s="140" t="s">
        <v>340</v>
      </c>
      <c r="AA29" s="140"/>
      <c r="AB29" s="147" t="s">
        <v>340</v>
      </c>
      <c r="AC29" s="145" t="s">
        <v>340</v>
      </c>
      <c r="AD29" s="145"/>
      <c r="AE29" s="145"/>
      <c r="AF29" s="148"/>
      <c r="AG29" s="148"/>
      <c r="AH29" s="149"/>
      <c r="AI29" s="140"/>
      <c r="AJ29" s="140" t="s">
        <v>340</v>
      </c>
      <c r="AK29" s="183"/>
      <c r="AL29" s="184"/>
      <c r="AM29" s="184"/>
      <c r="AN29" s="184"/>
      <c r="AO29" s="5"/>
      <c r="AP29" s="5"/>
      <c r="AQ29" s="5"/>
      <c r="AR29" s="5"/>
      <c r="AS29" s="5"/>
      <c r="AT29" s="150"/>
    </row>
    <row r="30" spans="1:46" s="185" customFormat="1" ht="15.75">
      <c r="A30" s="139" t="s">
        <v>494</v>
      </c>
      <c r="B30" s="140" t="s">
        <v>350</v>
      </c>
      <c r="C30" s="140" t="s">
        <v>1800</v>
      </c>
      <c r="D30" s="141" t="s">
        <v>990</v>
      </c>
      <c r="E30" s="141" t="s">
        <v>990</v>
      </c>
      <c r="F30" s="140" t="s">
        <v>490</v>
      </c>
      <c r="G30" s="142"/>
      <c r="H30" s="143">
        <v>46516</v>
      </c>
      <c r="I30" s="143">
        <v>34827</v>
      </c>
      <c r="J30" s="140"/>
      <c r="K30" s="140"/>
      <c r="L30" s="144"/>
      <c r="M30" s="140"/>
      <c r="N30" s="140"/>
      <c r="O30" s="140"/>
      <c r="P30" s="144" t="s">
        <v>340</v>
      </c>
      <c r="Q30" s="182">
        <v>5</v>
      </c>
      <c r="R30" s="182">
        <v>72.7691782381061</v>
      </c>
      <c r="S30" s="143"/>
      <c r="T30" s="143" t="s">
        <v>340</v>
      </c>
      <c r="U30" s="143"/>
      <c r="V30" s="140"/>
      <c r="W30" s="146" t="s">
        <v>1227</v>
      </c>
      <c r="X30" s="140"/>
      <c r="Y30" s="140">
        <v>3</v>
      </c>
      <c r="Z30" s="140" t="s">
        <v>340</v>
      </c>
      <c r="AA30" s="140"/>
      <c r="AB30" s="147"/>
      <c r="AC30" s="145" t="s">
        <v>340</v>
      </c>
      <c r="AD30" s="145"/>
      <c r="AE30" s="145"/>
      <c r="AF30" s="148"/>
      <c r="AG30" s="148"/>
      <c r="AH30" s="149"/>
      <c r="AI30" s="140"/>
      <c r="AJ30" s="140"/>
      <c r="AK30" s="183"/>
      <c r="AL30" s="184"/>
      <c r="AM30" s="184"/>
      <c r="AN30" s="184"/>
      <c r="AO30" s="5"/>
      <c r="AP30" s="5"/>
      <c r="AQ30" s="5"/>
      <c r="AR30" s="5">
        <v>467.5</v>
      </c>
      <c r="AS30" s="5"/>
      <c r="AT30" s="150">
        <v>467.5</v>
      </c>
    </row>
    <row r="31" spans="1:46" s="185" customFormat="1" ht="30">
      <c r="A31" s="139" t="s">
        <v>411</v>
      </c>
      <c r="B31" s="140" t="s">
        <v>350</v>
      </c>
      <c r="C31" s="140" t="s">
        <v>1682</v>
      </c>
      <c r="D31" s="141" t="s">
        <v>862</v>
      </c>
      <c r="E31" s="141" t="s">
        <v>862</v>
      </c>
      <c r="F31" s="140" t="s">
        <v>384</v>
      </c>
      <c r="G31" s="142"/>
      <c r="H31" s="143">
        <v>561</v>
      </c>
      <c r="I31" s="143">
        <v>12579</v>
      </c>
      <c r="J31" s="140" t="s">
        <v>340</v>
      </c>
      <c r="K31" s="140" t="s">
        <v>340</v>
      </c>
      <c r="L31" s="144" t="s">
        <v>340</v>
      </c>
      <c r="M31" s="140"/>
      <c r="N31" s="140" t="s">
        <v>340</v>
      </c>
      <c r="O31" s="140"/>
      <c r="P31" s="144"/>
      <c r="Q31" s="182">
        <v>1</v>
      </c>
      <c r="R31" s="182">
        <v>23.197770176105408</v>
      </c>
      <c r="S31" s="152"/>
      <c r="T31" s="145" t="s">
        <v>340</v>
      </c>
      <c r="U31" s="145"/>
      <c r="V31" s="153">
        <v>1</v>
      </c>
      <c r="W31" s="146" t="s">
        <v>1305</v>
      </c>
      <c r="X31" s="140"/>
      <c r="Y31" s="140">
        <v>3</v>
      </c>
      <c r="Z31" s="140"/>
      <c r="AA31" s="140"/>
      <c r="AB31" s="147" t="s">
        <v>340</v>
      </c>
      <c r="AC31" s="145" t="s">
        <v>340</v>
      </c>
      <c r="AD31" s="145"/>
      <c r="AE31" s="145"/>
      <c r="AF31" s="148"/>
      <c r="AG31" s="148"/>
      <c r="AH31" s="149"/>
      <c r="AI31" s="140"/>
      <c r="AJ31" s="140" t="s">
        <v>340</v>
      </c>
      <c r="AK31" s="183"/>
      <c r="AL31" s="184"/>
      <c r="AM31" s="184"/>
      <c r="AN31" s="184"/>
      <c r="AO31" s="5"/>
      <c r="AP31" s="5"/>
      <c r="AQ31" s="5"/>
      <c r="AR31" s="5"/>
      <c r="AS31" s="5"/>
      <c r="AT31" s="150"/>
    </row>
    <row r="32" spans="1:46" s="185" customFormat="1" ht="15.75">
      <c r="A32" s="139" t="s">
        <v>410</v>
      </c>
      <c r="B32" s="140" t="s">
        <v>350</v>
      </c>
      <c r="C32" s="140" t="s">
        <v>1684</v>
      </c>
      <c r="D32" s="141" t="s">
        <v>963</v>
      </c>
      <c r="E32" s="141" t="s">
        <v>963</v>
      </c>
      <c r="F32" s="140" t="s">
        <v>384</v>
      </c>
      <c r="G32" s="151"/>
      <c r="H32" s="143"/>
      <c r="I32" s="143">
        <f>3168+4119</f>
        <v>7287</v>
      </c>
      <c r="J32" s="140" t="s">
        <v>340</v>
      </c>
      <c r="K32" s="140"/>
      <c r="L32" s="144" t="s">
        <v>340</v>
      </c>
      <c r="M32" s="140"/>
      <c r="N32" s="140" t="s">
        <v>340</v>
      </c>
      <c r="O32" s="140"/>
      <c r="P32" s="144"/>
      <c r="Q32" s="182">
        <v>1</v>
      </c>
      <c r="R32" s="182">
        <v>19.566804575322465</v>
      </c>
      <c r="S32" s="145"/>
      <c r="T32" s="145" t="s">
        <v>340</v>
      </c>
      <c r="U32" s="145"/>
      <c r="V32" s="140">
        <v>8</v>
      </c>
      <c r="W32" s="146" t="s">
        <v>1194</v>
      </c>
      <c r="X32" s="140"/>
      <c r="Y32" s="140">
        <v>1</v>
      </c>
      <c r="Z32" s="140"/>
      <c r="AA32" s="140"/>
      <c r="AB32" s="147"/>
      <c r="AC32" s="145" t="s">
        <v>340</v>
      </c>
      <c r="AD32" s="145"/>
      <c r="AE32" s="145"/>
      <c r="AF32" s="148"/>
      <c r="AG32" s="148"/>
      <c r="AH32" s="149"/>
      <c r="AI32" s="140" t="s">
        <v>340</v>
      </c>
      <c r="AJ32" s="140" t="s">
        <v>340</v>
      </c>
      <c r="AK32" s="183"/>
      <c r="AL32" s="184"/>
      <c r="AM32" s="184"/>
      <c r="AN32" s="184"/>
      <c r="AO32" s="5">
        <v>189.6</v>
      </c>
      <c r="AP32" s="5"/>
      <c r="AQ32" s="5"/>
      <c r="AR32" s="5"/>
      <c r="AS32" s="5"/>
      <c r="AT32" s="150">
        <v>189.6</v>
      </c>
    </row>
    <row r="33" spans="1:46" s="185" customFormat="1" ht="15.75">
      <c r="A33" s="139" t="s">
        <v>361</v>
      </c>
      <c r="B33" s="140" t="s">
        <v>350</v>
      </c>
      <c r="C33" s="140" t="s">
        <v>1553</v>
      </c>
      <c r="D33" s="141" t="s">
        <v>862</v>
      </c>
      <c r="E33" s="141" t="s">
        <v>1554</v>
      </c>
      <c r="F33" s="140" t="s">
        <v>347</v>
      </c>
      <c r="G33" s="142">
        <v>330456</v>
      </c>
      <c r="H33" s="143">
        <v>12819</v>
      </c>
      <c r="I33" s="143">
        <v>27182</v>
      </c>
      <c r="J33" s="140" t="s">
        <v>340</v>
      </c>
      <c r="K33" s="140" t="s">
        <v>340</v>
      </c>
      <c r="L33" s="144" t="s">
        <v>340</v>
      </c>
      <c r="M33" s="140"/>
      <c r="N33" s="140" t="s">
        <v>340</v>
      </c>
      <c r="O33" s="140" t="s">
        <v>340</v>
      </c>
      <c r="P33" s="144"/>
      <c r="Q33" s="182">
        <v>1</v>
      </c>
      <c r="R33" s="182">
        <v>24.282982791587</v>
      </c>
      <c r="S33" s="145"/>
      <c r="T33" s="145" t="s">
        <v>340</v>
      </c>
      <c r="U33" s="145"/>
      <c r="V33" s="140">
        <v>2</v>
      </c>
      <c r="W33" s="146" t="s">
        <v>1173</v>
      </c>
      <c r="X33" s="140"/>
      <c r="Y33" s="140">
        <v>3</v>
      </c>
      <c r="Z33" s="140" t="s">
        <v>340</v>
      </c>
      <c r="AA33" s="140"/>
      <c r="AB33" s="147"/>
      <c r="AC33" s="145" t="s">
        <v>340</v>
      </c>
      <c r="AD33" s="145"/>
      <c r="AE33" s="145"/>
      <c r="AF33" s="148"/>
      <c r="AG33" s="148"/>
      <c r="AH33" s="149">
        <v>10</v>
      </c>
      <c r="AI33" s="140"/>
      <c r="AJ33" s="140" t="s">
        <v>340</v>
      </c>
      <c r="AK33" s="183"/>
      <c r="AL33" s="184"/>
      <c r="AM33" s="184"/>
      <c r="AN33" s="184"/>
      <c r="AO33" s="5"/>
      <c r="AP33" s="5"/>
      <c r="AQ33" s="5"/>
      <c r="AR33" s="5">
        <v>6000</v>
      </c>
      <c r="AS33" s="5"/>
      <c r="AT33" s="150">
        <v>6</v>
      </c>
    </row>
    <row r="34" spans="1:46" s="185" customFormat="1" ht="30">
      <c r="A34" s="139" t="s">
        <v>408</v>
      </c>
      <c r="B34" s="140" t="s">
        <v>350</v>
      </c>
      <c r="C34" s="140" t="s">
        <v>1687</v>
      </c>
      <c r="D34" s="141" t="s">
        <v>964</v>
      </c>
      <c r="E34" s="141" t="s">
        <v>964</v>
      </c>
      <c r="F34" s="140" t="s">
        <v>384</v>
      </c>
      <c r="G34" s="142"/>
      <c r="H34" s="143">
        <v>728</v>
      </c>
      <c r="I34" s="143">
        <v>6570</v>
      </c>
      <c r="J34" s="140" t="s">
        <v>340</v>
      </c>
      <c r="K34" s="140" t="s">
        <v>340</v>
      </c>
      <c r="L34" s="144" t="s">
        <v>340</v>
      </c>
      <c r="M34" s="140" t="s">
        <v>340</v>
      </c>
      <c r="N34" s="140" t="s">
        <v>340</v>
      </c>
      <c r="O34" s="140" t="s">
        <v>340</v>
      </c>
      <c r="P34" s="144"/>
      <c r="Q34" s="182">
        <v>1</v>
      </c>
      <c r="R34" s="182">
        <v>23.211199446940892</v>
      </c>
      <c r="S34" s="152"/>
      <c r="T34" s="145" t="s">
        <v>340</v>
      </c>
      <c r="U34" s="145"/>
      <c r="V34" s="153">
        <v>4</v>
      </c>
      <c r="W34" s="146" t="s">
        <v>1309</v>
      </c>
      <c r="X34" s="140"/>
      <c r="Y34" s="140">
        <v>1</v>
      </c>
      <c r="Z34" s="140"/>
      <c r="AA34" s="140"/>
      <c r="AB34" s="147" t="s">
        <v>340</v>
      </c>
      <c r="AC34" s="145" t="s">
        <v>340</v>
      </c>
      <c r="AD34" s="145"/>
      <c r="AE34" s="145"/>
      <c r="AF34" s="148"/>
      <c r="AG34" s="148"/>
      <c r="AH34" s="149"/>
      <c r="AI34" s="140" t="s">
        <v>340</v>
      </c>
      <c r="AJ34" s="140" t="s">
        <v>340</v>
      </c>
      <c r="AK34" s="183">
        <v>1997</v>
      </c>
      <c r="AL34" s="184">
        <v>1204</v>
      </c>
      <c r="AM34" s="184">
        <v>2510</v>
      </c>
      <c r="AN34" s="184">
        <v>3714</v>
      </c>
      <c r="AO34" s="5">
        <v>360.2</v>
      </c>
      <c r="AP34" s="5"/>
      <c r="AQ34" s="5"/>
      <c r="AR34" s="5">
        <v>39.6</v>
      </c>
      <c r="AS34" s="5"/>
      <c r="AT34" s="150">
        <v>4113.8</v>
      </c>
    </row>
    <row r="35" spans="1:46" s="185" customFormat="1" ht="15.75">
      <c r="A35" s="139" t="s">
        <v>477</v>
      </c>
      <c r="B35" s="140" t="s">
        <v>350</v>
      </c>
      <c r="C35" s="140" t="s">
        <v>1781</v>
      </c>
      <c r="D35" s="141" t="s">
        <v>1006</v>
      </c>
      <c r="E35" s="141" t="s">
        <v>1006</v>
      </c>
      <c r="F35" s="140" t="s">
        <v>348</v>
      </c>
      <c r="G35" s="142"/>
      <c r="H35" s="143"/>
      <c r="I35" s="143"/>
      <c r="J35" s="140"/>
      <c r="K35" s="140"/>
      <c r="L35" s="144"/>
      <c r="M35" s="140"/>
      <c r="N35" s="140"/>
      <c r="O35" s="140"/>
      <c r="P35" s="144" t="s">
        <v>340</v>
      </c>
      <c r="Q35" s="182"/>
      <c r="R35" s="182"/>
      <c r="S35" s="145"/>
      <c r="T35" s="145" t="s">
        <v>340</v>
      </c>
      <c r="U35" s="145"/>
      <c r="V35" s="140"/>
      <c r="W35" s="146" t="s">
        <v>1310</v>
      </c>
      <c r="X35" s="140"/>
      <c r="Y35" s="140">
        <v>1</v>
      </c>
      <c r="Z35" s="140"/>
      <c r="AA35" s="140"/>
      <c r="AB35" s="147"/>
      <c r="AC35" s="145"/>
      <c r="AD35" s="145" t="s">
        <v>340</v>
      </c>
      <c r="AE35" s="145"/>
      <c r="AF35" s="148"/>
      <c r="AG35" s="148"/>
      <c r="AH35" s="149"/>
      <c r="AI35" s="140"/>
      <c r="AJ35" s="140"/>
      <c r="AK35" s="183">
        <v>1996</v>
      </c>
      <c r="AL35" s="184">
        <v>110</v>
      </c>
      <c r="AM35" s="184"/>
      <c r="AN35" s="184">
        <v>110</v>
      </c>
      <c r="AO35" s="5"/>
      <c r="AP35" s="5"/>
      <c r="AQ35" s="5"/>
      <c r="AR35" s="5">
        <v>6.019</v>
      </c>
      <c r="AS35" s="5"/>
      <c r="AT35" s="150">
        <v>116.19</v>
      </c>
    </row>
    <row r="36" spans="1:46" s="185" customFormat="1" ht="30">
      <c r="A36" s="139" t="s">
        <v>555</v>
      </c>
      <c r="B36" s="140" t="s">
        <v>350</v>
      </c>
      <c r="C36" s="140" t="s">
        <v>15</v>
      </c>
      <c r="D36" s="141" t="s">
        <v>1125</v>
      </c>
      <c r="E36" s="141" t="s">
        <v>1125</v>
      </c>
      <c r="F36" s="140" t="s">
        <v>497</v>
      </c>
      <c r="G36" s="142"/>
      <c r="H36" s="143"/>
      <c r="I36" s="143"/>
      <c r="J36" s="140" t="s">
        <v>340</v>
      </c>
      <c r="K36" s="140"/>
      <c r="L36" s="144"/>
      <c r="M36" s="140"/>
      <c r="N36" s="140"/>
      <c r="O36" s="140"/>
      <c r="P36" s="144" t="s">
        <v>340</v>
      </c>
      <c r="Q36" s="182"/>
      <c r="R36" s="182"/>
      <c r="S36" s="145"/>
      <c r="T36" s="145" t="s">
        <v>340</v>
      </c>
      <c r="U36" s="145"/>
      <c r="V36" s="140">
        <v>9</v>
      </c>
      <c r="W36" s="146" t="s">
        <v>1155</v>
      </c>
      <c r="X36" s="140"/>
      <c r="Y36" s="140">
        <v>1</v>
      </c>
      <c r="Z36" s="140"/>
      <c r="AA36" s="140"/>
      <c r="AB36" s="147"/>
      <c r="AC36" s="145" t="s">
        <v>340</v>
      </c>
      <c r="AD36" s="145"/>
      <c r="AE36" s="145"/>
      <c r="AF36" s="148"/>
      <c r="AG36" s="148"/>
      <c r="AH36" s="149"/>
      <c r="AI36" s="140"/>
      <c r="AJ36" s="140" t="s">
        <v>340</v>
      </c>
      <c r="AK36" s="183"/>
      <c r="AL36" s="184"/>
      <c r="AM36" s="184"/>
      <c r="AN36" s="184"/>
      <c r="AO36" s="5">
        <v>417.4</v>
      </c>
      <c r="AP36" s="5"/>
      <c r="AQ36" s="5"/>
      <c r="AR36" s="5"/>
      <c r="AS36" s="5"/>
      <c r="AT36" s="150">
        <v>417.4</v>
      </c>
    </row>
    <row r="37" spans="1:46" s="185" customFormat="1" ht="15.75">
      <c r="A37" s="139" t="s">
        <v>407</v>
      </c>
      <c r="B37" s="140" t="s">
        <v>350</v>
      </c>
      <c r="C37" s="140" t="s">
        <v>1590</v>
      </c>
      <c r="D37" s="141" t="s">
        <v>880</v>
      </c>
      <c r="E37" s="141" t="s">
        <v>880</v>
      </c>
      <c r="F37" s="140" t="s">
        <v>384</v>
      </c>
      <c r="G37" s="142"/>
      <c r="H37" s="143">
        <v>3253</v>
      </c>
      <c r="I37" s="143">
        <v>5554</v>
      </c>
      <c r="J37" s="140" t="s">
        <v>340</v>
      </c>
      <c r="K37" s="140"/>
      <c r="L37" s="144" t="s">
        <v>340</v>
      </c>
      <c r="M37" s="140" t="s">
        <v>340</v>
      </c>
      <c r="N37" s="140" t="s">
        <v>340</v>
      </c>
      <c r="O37" s="140"/>
      <c r="P37" s="144"/>
      <c r="Q37" s="182">
        <v>1</v>
      </c>
      <c r="R37" s="182">
        <v>37.89389708815316</v>
      </c>
      <c r="S37" s="152"/>
      <c r="T37" s="145" t="s">
        <v>340</v>
      </c>
      <c r="U37" s="145"/>
      <c r="V37" s="153">
        <v>2</v>
      </c>
      <c r="W37" s="146" t="s">
        <v>1312</v>
      </c>
      <c r="X37" s="140"/>
      <c r="Y37" s="140">
        <v>1</v>
      </c>
      <c r="Z37" s="140"/>
      <c r="AA37" s="140"/>
      <c r="AB37" s="147" t="s">
        <v>340</v>
      </c>
      <c r="AC37" s="145" t="s">
        <v>340</v>
      </c>
      <c r="AD37" s="145"/>
      <c r="AE37" s="145"/>
      <c r="AF37" s="148"/>
      <c r="AG37" s="148"/>
      <c r="AH37" s="149"/>
      <c r="AI37" s="140" t="s">
        <v>340</v>
      </c>
      <c r="AJ37" s="140" t="s">
        <v>340</v>
      </c>
      <c r="AK37" s="183"/>
      <c r="AL37" s="184"/>
      <c r="AM37" s="184"/>
      <c r="AN37" s="184"/>
      <c r="AO37" s="5">
        <v>2048</v>
      </c>
      <c r="AP37" s="5"/>
      <c r="AQ37" s="5"/>
      <c r="AR37" s="5"/>
      <c r="AS37" s="5"/>
      <c r="AT37" s="150">
        <v>248</v>
      </c>
    </row>
    <row r="38" spans="1:46" s="185" customFormat="1" ht="30">
      <c r="A38" s="139" t="s">
        <v>474</v>
      </c>
      <c r="B38" s="140" t="s">
        <v>350</v>
      </c>
      <c r="C38" s="140" t="s">
        <v>1755</v>
      </c>
      <c r="D38" s="141" t="s">
        <v>997</v>
      </c>
      <c r="E38" s="141" t="s">
        <v>997</v>
      </c>
      <c r="F38" s="140" t="s">
        <v>348</v>
      </c>
      <c r="G38" s="142"/>
      <c r="H38" s="143"/>
      <c r="I38" s="143">
        <f>10447+10361</f>
        <v>20808</v>
      </c>
      <c r="J38" s="140"/>
      <c r="K38" s="140" t="s">
        <v>340</v>
      </c>
      <c r="L38" s="144"/>
      <c r="M38" s="140" t="s">
        <v>340</v>
      </c>
      <c r="N38" s="140"/>
      <c r="O38" s="140" t="s">
        <v>340</v>
      </c>
      <c r="P38" s="144"/>
      <c r="Q38" s="182">
        <v>2</v>
      </c>
      <c r="R38" s="182">
        <v>42.12457749879286</v>
      </c>
      <c r="S38" s="152"/>
      <c r="T38" s="145" t="s">
        <v>340</v>
      </c>
      <c r="U38" s="145"/>
      <c r="V38" s="153">
        <v>4</v>
      </c>
      <c r="W38" s="146" t="s">
        <v>1279</v>
      </c>
      <c r="X38" s="140"/>
      <c r="Y38" s="140">
        <v>1</v>
      </c>
      <c r="Z38" s="140"/>
      <c r="AA38" s="140"/>
      <c r="AB38" s="147"/>
      <c r="AC38" s="145" t="s">
        <v>340</v>
      </c>
      <c r="AD38" s="145"/>
      <c r="AE38" s="145"/>
      <c r="AF38" s="148"/>
      <c r="AG38" s="148"/>
      <c r="AH38" s="149"/>
      <c r="AI38" s="140"/>
      <c r="AJ38" s="140"/>
      <c r="AK38" s="183">
        <v>1997</v>
      </c>
      <c r="AL38" s="184"/>
      <c r="AM38" s="184"/>
      <c r="AN38" s="184"/>
      <c r="AO38" s="5">
        <v>254.2</v>
      </c>
      <c r="AP38" s="5"/>
      <c r="AQ38" s="5"/>
      <c r="AR38" s="5"/>
      <c r="AS38" s="5"/>
      <c r="AT38" s="150">
        <v>254.2</v>
      </c>
    </row>
    <row r="39" spans="1:46" s="185" customFormat="1" ht="15.75">
      <c r="A39" s="139" t="s">
        <v>714</v>
      </c>
      <c r="B39" s="140" t="s">
        <v>350</v>
      </c>
      <c r="C39" s="140" t="s">
        <v>1820</v>
      </c>
      <c r="D39" s="141" t="s">
        <v>862</v>
      </c>
      <c r="E39" s="141" t="s">
        <v>862</v>
      </c>
      <c r="F39" s="140" t="s">
        <v>711</v>
      </c>
      <c r="G39" s="142"/>
      <c r="H39" s="143">
        <v>104</v>
      </c>
      <c r="I39" s="143">
        <v>6266</v>
      </c>
      <c r="J39" s="140" t="s">
        <v>340</v>
      </c>
      <c r="K39" s="140" t="s">
        <v>340</v>
      </c>
      <c r="L39" s="144" t="s">
        <v>340</v>
      </c>
      <c r="M39" s="140"/>
      <c r="N39" s="140" t="s">
        <v>340</v>
      </c>
      <c r="O39" s="140"/>
      <c r="P39" s="144"/>
      <c r="Q39" s="182">
        <v>2</v>
      </c>
      <c r="R39" s="182">
        <v>8.917835671342685</v>
      </c>
      <c r="S39" s="152"/>
      <c r="T39" s="145" t="s">
        <v>340</v>
      </c>
      <c r="U39" s="145"/>
      <c r="V39" s="153">
        <v>2</v>
      </c>
      <c r="W39" s="146"/>
      <c r="X39" s="140"/>
      <c r="Y39" s="140">
        <v>1</v>
      </c>
      <c r="Z39" s="140"/>
      <c r="AA39" s="140"/>
      <c r="AB39" s="147" t="s">
        <v>340</v>
      </c>
      <c r="AC39" s="145" t="s">
        <v>340</v>
      </c>
      <c r="AD39" s="145"/>
      <c r="AE39" s="145"/>
      <c r="AF39" s="148"/>
      <c r="AG39" s="148"/>
      <c r="AH39" s="149"/>
      <c r="AI39" s="140"/>
      <c r="AJ39" s="140" t="s">
        <v>340</v>
      </c>
      <c r="AK39" s="183"/>
      <c r="AL39" s="184"/>
      <c r="AM39" s="184"/>
      <c r="AN39" s="184"/>
      <c r="AO39" s="5"/>
      <c r="AP39" s="5"/>
      <c r="AQ39" s="5"/>
      <c r="AR39" s="5"/>
      <c r="AS39" s="5"/>
      <c r="AT39" s="150"/>
    </row>
    <row r="40" spans="1:46" s="185" customFormat="1" ht="15.75">
      <c r="A40" s="139" t="s">
        <v>399</v>
      </c>
      <c r="B40" s="140" t="s">
        <v>350</v>
      </c>
      <c r="C40" s="140" t="s">
        <v>1692</v>
      </c>
      <c r="D40" s="141" t="s">
        <v>967</v>
      </c>
      <c r="E40" s="141" t="s">
        <v>967</v>
      </c>
      <c r="F40" s="140" t="s">
        <v>384</v>
      </c>
      <c r="G40" s="142"/>
      <c r="H40" s="143">
        <v>474</v>
      </c>
      <c r="I40" s="143">
        <v>8158</v>
      </c>
      <c r="J40" s="140" t="s">
        <v>340</v>
      </c>
      <c r="K40" s="140"/>
      <c r="L40" s="144" t="s">
        <v>340</v>
      </c>
      <c r="M40" s="140" t="s">
        <v>340</v>
      </c>
      <c r="N40" s="140" t="s">
        <v>340</v>
      </c>
      <c r="O40" s="140"/>
      <c r="P40" s="144"/>
      <c r="Q40" s="182">
        <v>1</v>
      </c>
      <c r="R40" s="182">
        <v>21.151533373421525</v>
      </c>
      <c r="S40" s="145"/>
      <c r="T40" s="145" t="s">
        <v>340</v>
      </c>
      <c r="U40" s="145"/>
      <c r="V40" s="153">
        <v>3</v>
      </c>
      <c r="W40" s="146" t="s">
        <v>1199</v>
      </c>
      <c r="X40" s="140"/>
      <c r="Y40" s="140">
        <v>1</v>
      </c>
      <c r="Z40" s="140"/>
      <c r="AA40" s="140"/>
      <c r="AB40" s="147" t="s">
        <v>340</v>
      </c>
      <c r="AC40" s="145" t="s">
        <v>340</v>
      </c>
      <c r="AD40" s="145"/>
      <c r="AE40" s="145"/>
      <c r="AF40" s="148"/>
      <c r="AG40" s="148"/>
      <c r="AH40" s="149"/>
      <c r="AI40" s="140" t="s">
        <v>340</v>
      </c>
      <c r="AJ40" s="140" t="s">
        <v>340</v>
      </c>
      <c r="AK40" s="183">
        <v>1999</v>
      </c>
      <c r="AL40" s="184">
        <v>700</v>
      </c>
      <c r="AM40" s="184">
        <v>1500</v>
      </c>
      <c r="AN40" s="184">
        <v>2200</v>
      </c>
      <c r="AO40" s="5">
        <v>3383.6</v>
      </c>
      <c r="AP40" s="5"/>
      <c r="AQ40" s="5"/>
      <c r="AR40" s="5">
        <v>1420</v>
      </c>
      <c r="AS40" s="5"/>
      <c r="AT40" s="150">
        <v>73.6</v>
      </c>
    </row>
    <row r="41" spans="1:46" s="185" customFormat="1" ht="30">
      <c r="A41" s="139" t="s">
        <v>394</v>
      </c>
      <c r="B41" s="140" t="s">
        <v>350</v>
      </c>
      <c r="C41" s="140" t="s">
        <v>1592</v>
      </c>
      <c r="D41" s="141" t="s">
        <v>884</v>
      </c>
      <c r="E41" s="141" t="s">
        <v>884</v>
      </c>
      <c r="F41" s="140" t="s">
        <v>384</v>
      </c>
      <c r="G41" s="142"/>
      <c r="H41" s="143">
        <v>1384</v>
      </c>
      <c r="I41" s="143">
        <v>10810</v>
      </c>
      <c r="J41" s="140" t="s">
        <v>340</v>
      </c>
      <c r="K41" s="140" t="s">
        <v>340</v>
      </c>
      <c r="L41" s="144" t="s">
        <v>340</v>
      </c>
      <c r="M41" s="140" t="s">
        <v>340</v>
      </c>
      <c r="N41" s="140" t="s">
        <v>340</v>
      </c>
      <c r="O41" s="140" t="s">
        <v>340</v>
      </c>
      <c r="P41" s="144"/>
      <c r="Q41" s="182">
        <v>1</v>
      </c>
      <c r="R41" s="182">
        <v>9.968093299592914</v>
      </c>
      <c r="S41" s="145"/>
      <c r="T41" s="145" t="s">
        <v>340</v>
      </c>
      <c r="U41" s="145"/>
      <c r="V41" s="140">
        <v>3</v>
      </c>
      <c r="W41" s="146" t="s">
        <v>1234</v>
      </c>
      <c r="X41" s="140"/>
      <c r="Y41" s="140">
        <v>2</v>
      </c>
      <c r="Z41" s="140"/>
      <c r="AA41" s="140"/>
      <c r="AB41" s="147" t="s">
        <v>340</v>
      </c>
      <c r="AC41" s="145" t="s">
        <v>340</v>
      </c>
      <c r="AD41" s="145"/>
      <c r="AE41" s="145"/>
      <c r="AF41" s="148"/>
      <c r="AG41" s="148"/>
      <c r="AH41" s="149"/>
      <c r="AI41" s="140" t="s">
        <v>340</v>
      </c>
      <c r="AJ41" s="140" t="s">
        <v>340</v>
      </c>
      <c r="AK41" s="183">
        <v>1999</v>
      </c>
      <c r="AL41" s="184">
        <v>1000</v>
      </c>
      <c r="AM41" s="184"/>
      <c r="AN41" s="184">
        <v>1000</v>
      </c>
      <c r="AO41" s="5">
        <v>5219.1</v>
      </c>
      <c r="AP41" s="5">
        <v>1000</v>
      </c>
      <c r="AQ41" s="5">
        <v>2086</v>
      </c>
      <c r="AR41" s="5">
        <v>1000</v>
      </c>
      <c r="AS41" s="5"/>
      <c r="AT41" s="150">
        <v>135.1</v>
      </c>
    </row>
    <row r="42" spans="1:46" s="185" customFormat="1" ht="15.75">
      <c r="A42" s="139" t="s">
        <v>521</v>
      </c>
      <c r="B42" s="140" t="s">
        <v>350</v>
      </c>
      <c r="C42" s="140" t="s">
        <v>32</v>
      </c>
      <c r="D42" s="141" t="s">
        <v>1136</v>
      </c>
      <c r="E42" s="141" t="s">
        <v>1136</v>
      </c>
      <c r="F42" s="140" t="s">
        <v>497</v>
      </c>
      <c r="G42" s="142"/>
      <c r="H42" s="143"/>
      <c r="I42" s="143">
        <f>203+524</f>
        <v>727</v>
      </c>
      <c r="J42" s="140" t="s">
        <v>340</v>
      </c>
      <c r="K42" s="140"/>
      <c r="L42" s="144"/>
      <c r="M42" s="140"/>
      <c r="N42" s="140"/>
      <c r="O42" s="140"/>
      <c r="P42" s="144" t="s">
        <v>340</v>
      </c>
      <c r="Q42" s="182">
        <v>5</v>
      </c>
      <c r="R42" s="182">
        <v>50.4950495049505</v>
      </c>
      <c r="S42" s="143"/>
      <c r="T42" s="143" t="s">
        <v>340</v>
      </c>
      <c r="U42" s="143"/>
      <c r="V42" s="140">
        <v>8</v>
      </c>
      <c r="W42" s="146"/>
      <c r="X42" s="140"/>
      <c r="Y42" s="140">
        <v>1</v>
      </c>
      <c r="Z42" s="140"/>
      <c r="AA42" s="140"/>
      <c r="AB42" s="147"/>
      <c r="AC42" s="145" t="s">
        <v>340</v>
      </c>
      <c r="AD42" s="145"/>
      <c r="AE42" s="145"/>
      <c r="AF42" s="148"/>
      <c r="AG42" s="148"/>
      <c r="AH42" s="149"/>
      <c r="AI42" s="140"/>
      <c r="AJ42" s="140" t="s">
        <v>340</v>
      </c>
      <c r="AK42" s="183"/>
      <c r="AL42" s="184"/>
      <c r="AM42" s="184"/>
      <c r="AN42" s="184"/>
      <c r="AO42" s="5"/>
      <c r="AP42" s="5"/>
      <c r="AQ42" s="5"/>
      <c r="AR42" s="5"/>
      <c r="AS42" s="5"/>
      <c r="AT42" s="150"/>
    </row>
    <row r="43" spans="1:46" s="185" customFormat="1" ht="15.75">
      <c r="A43" s="139" t="s">
        <v>469</v>
      </c>
      <c r="B43" s="140" t="s">
        <v>350</v>
      </c>
      <c r="C43" s="140" t="s">
        <v>1776</v>
      </c>
      <c r="D43" s="141" t="s">
        <v>1777</v>
      </c>
      <c r="E43" s="141" t="s">
        <v>1010</v>
      </c>
      <c r="F43" s="140" t="s">
        <v>348</v>
      </c>
      <c r="G43" s="142"/>
      <c r="H43" s="143"/>
      <c r="I43" s="143">
        <f>2307+1595</f>
        <v>3902</v>
      </c>
      <c r="J43" s="140" t="s">
        <v>340</v>
      </c>
      <c r="K43" s="140"/>
      <c r="L43" s="144"/>
      <c r="M43" s="140"/>
      <c r="N43" s="140"/>
      <c r="O43" s="140"/>
      <c r="P43" s="144" t="s">
        <v>340</v>
      </c>
      <c r="Q43" s="182">
        <v>1</v>
      </c>
      <c r="R43" s="182">
        <v>27.599243856332706</v>
      </c>
      <c r="S43" s="152"/>
      <c r="T43" s="145" t="s">
        <v>340</v>
      </c>
      <c r="U43" s="145"/>
      <c r="V43" s="153">
        <v>7</v>
      </c>
      <c r="W43" s="146" t="s">
        <v>1345</v>
      </c>
      <c r="X43" s="140"/>
      <c r="Y43" s="140">
        <v>3</v>
      </c>
      <c r="Z43" s="140"/>
      <c r="AA43" s="140"/>
      <c r="AB43" s="147"/>
      <c r="AC43" s="145" t="s">
        <v>340</v>
      </c>
      <c r="AD43" s="145"/>
      <c r="AE43" s="145"/>
      <c r="AF43" s="148"/>
      <c r="AG43" s="148"/>
      <c r="AH43" s="149"/>
      <c r="AI43" s="140"/>
      <c r="AJ43" s="140" t="s">
        <v>340</v>
      </c>
      <c r="AK43" s="183">
        <v>2000</v>
      </c>
      <c r="AL43" s="184">
        <v>210</v>
      </c>
      <c r="AM43" s="184"/>
      <c r="AN43" s="184">
        <v>210</v>
      </c>
      <c r="AO43" s="5"/>
      <c r="AP43" s="5"/>
      <c r="AQ43" s="5"/>
      <c r="AR43" s="5"/>
      <c r="AS43" s="5"/>
      <c r="AT43" s="150">
        <v>21</v>
      </c>
    </row>
    <row r="44" spans="1:46" s="185" customFormat="1" ht="15.75">
      <c r="A44" s="139" t="s">
        <v>351</v>
      </c>
      <c r="B44" s="140" t="s">
        <v>350</v>
      </c>
      <c r="C44" s="140" t="s">
        <v>1533</v>
      </c>
      <c r="D44" s="141" t="s">
        <v>862</v>
      </c>
      <c r="E44" s="141" t="s">
        <v>869</v>
      </c>
      <c r="F44" s="140" t="s">
        <v>347</v>
      </c>
      <c r="G44" s="142">
        <v>13001236</v>
      </c>
      <c r="H44" s="143">
        <v>34</v>
      </c>
      <c r="I44" s="143">
        <v>290444</v>
      </c>
      <c r="J44" s="140" t="s">
        <v>340</v>
      </c>
      <c r="K44" s="140" t="s">
        <v>340</v>
      </c>
      <c r="L44" s="144" t="s">
        <v>340</v>
      </c>
      <c r="M44" s="140"/>
      <c r="N44" s="140" t="s">
        <v>340</v>
      </c>
      <c r="O44" s="140" t="s">
        <v>340</v>
      </c>
      <c r="P44" s="144"/>
      <c r="Q44" s="182">
        <v>1</v>
      </c>
      <c r="R44" s="182">
        <v>6.78596267151899</v>
      </c>
      <c r="S44" s="152"/>
      <c r="T44" s="145" t="s">
        <v>340</v>
      </c>
      <c r="U44" s="145"/>
      <c r="V44" s="153">
        <v>9</v>
      </c>
      <c r="W44" s="146" t="s">
        <v>1349</v>
      </c>
      <c r="X44" s="140"/>
      <c r="Y44" s="140">
        <v>4</v>
      </c>
      <c r="Z44" s="140" t="s">
        <v>340</v>
      </c>
      <c r="AA44" s="140"/>
      <c r="AB44" s="147"/>
      <c r="AC44" s="145" t="s">
        <v>340</v>
      </c>
      <c r="AD44" s="145"/>
      <c r="AE44" s="145"/>
      <c r="AF44" s="148"/>
      <c r="AG44" s="148"/>
      <c r="AH44" s="149">
        <v>15</v>
      </c>
      <c r="AI44" s="140"/>
      <c r="AJ44" s="140" t="s">
        <v>340</v>
      </c>
      <c r="AK44" s="183"/>
      <c r="AL44" s="184"/>
      <c r="AM44" s="184"/>
      <c r="AN44" s="184"/>
      <c r="AO44" s="5"/>
      <c r="AP44" s="5"/>
      <c r="AQ44" s="5"/>
      <c r="AR44" s="5"/>
      <c r="AS44" s="5"/>
      <c r="AT44" s="150"/>
    </row>
    <row r="45" spans="1:46" s="185" customFormat="1" ht="15.75">
      <c r="A45" s="139" t="s">
        <v>467</v>
      </c>
      <c r="B45" s="140" t="s">
        <v>350</v>
      </c>
      <c r="C45" s="140" t="s">
        <v>1778</v>
      </c>
      <c r="D45" s="141" t="s">
        <v>1012</v>
      </c>
      <c r="E45" s="141" t="s">
        <v>1012</v>
      </c>
      <c r="F45" s="140" t="s">
        <v>348</v>
      </c>
      <c r="G45" s="151"/>
      <c r="H45" s="143"/>
      <c r="I45" s="143"/>
      <c r="J45" s="140"/>
      <c r="K45" s="140"/>
      <c r="L45" s="144"/>
      <c r="M45" s="140"/>
      <c r="N45" s="140"/>
      <c r="O45" s="140"/>
      <c r="P45" s="144" t="s">
        <v>340</v>
      </c>
      <c r="Q45" s="182"/>
      <c r="R45" s="182"/>
      <c r="S45" s="145"/>
      <c r="T45" s="145" t="s">
        <v>340</v>
      </c>
      <c r="U45" s="145"/>
      <c r="V45" s="140"/>
      <c r="W45" s="146" t="s">
        <v>1272</v>
      </c>
      <c r="X45" s="140"/>
      <c r="Y45" s="140">
        <v>3</v>
      </c>
      <c r="Z45" s="140"/>
      <c r="AA45" s="140"/>
      <c r="AB45" s="147"/>
      <c r="AC45" s="145"/>
      <c r="AD45" s="145" t="s">
        <v>340</v>
      </c>
      <c r="AE45" s="145"/>
      <c r="AF45" s="148"/>
      <c r="AG45" s="148"/>
      <c r="AH45" s="149"/>
      <c r="AI45" s="140"/>
      <c r="AJ45" s="140"/>
      <c r="AK45" s="183">
        <v>1995</v>
      </c>
      <c r="AL45" s="184"/>
      <c r="AM45" s="184"/>
      <c r="AN45" s="184"/>
      <c r="AO45" s="5"/>
      <c r="AP45" s="5"/>
      <c r="AQ45" s="5"/>
      <c r="AR45" s="5"/>
      <c r="AS45" s="5"/>
      <c r="AT45" s="150"/>
    </row>
    <row r="46" spans="1:46" s="185" customFormat="1" ht="15.75">
      <c r="A46" s="139" t="s">
        <v>512</v>
      </c>
      <c r="B46" s="140" t="s">
        <v>350</v>
      </c>
      <c r="C46" s="140" t="s">
        <v>1981</v>
      </c>
      <c r="D46" s="141" t="s">
        <v>1139</v>
      </c>
      <c r="E46" s="141" t="s">
        <v>1139</v>
      </c>
      <c r="F46" s="140" t="s">
        <v>497</v>
      </c>
      <c r="G46" s="142"/>
      <c r="H46" s="143"/>
      <c r="I46" s="143">
        <f>387+197</f>
        <v>584</v>
      </c>
      <c r="J46" s="140"/>
      <c r="K46" s="140"/>
      <c r="L46" s="144"/>
      <c r="M46" s="140"/>
      <c r="N46" s="140"/>
      <c r="O46" s="140"/>
      <c r="P46" s="144" t="s">
        <v>340</v>
      </c>
      <c r="Q46" s="182">
        <v>5</v>
      </c>
      <c r="R46" s="182">
        <v>86.29441624365482</v>
      </c>
      <c r="S46" s="145"/>
      <c r="T46" s="145" t="s">
        <v>340</v>
      </c>
      <c r="U46" s="145"/>
      <c r="V46" s="140">
        <v>6</v>
      </c>
      <c r="W46" s="146" t="s">
        <v>1279</v>
      </c>
      <c r="X46" s="140"/>
      <c r="Y46" s="140">
        <v>1</v>
      </c>
      <c r="Z46" s="140"/>
      <c r="AA46" s="140"/>
      <c r="AB46" s="147"/>
      <c r="AC46" s="145" t="s">
        <v>340</v>
      </c>
      <c r="AD46" s="145"/>
      <c r="AE46" s="145"/>
      <c r="AF46" s="148"/>
      <c r="AG46" s="148"/>
      <c r="AH46" s="149"/>
      <c r="AI46" s="140"/>
      <c r="AJ46" s="140"/>
      <c r="AK46" s="183"/>
      <c r="AL46" s="184"/>
      <c r="AM46" s="184"/>
      <c r="AN46" s="184"/>
      <c r="AO46" s="5"/>
      <c r="AP46" s="5"/>
      <c r="AQ46" s="5"/>
      <c r="AR46" s="5"/>
      <c r="AS46" s="5"/>
      <c r="AT46" s="150"/>
    </row>
    <row r="47" spans="1:46" s="185" customFormat="1" ht="15.75">
      <c r="A47" s="139" t="s">
        <v>349</v>
      </c>
      <c r="B47" s="140" t="s">
        <v>350</v>
      </c>
      <c r="C47" s="140" t="s">
        <v>1520</v>
      </c>
      <c r="D47" s="141" t="s">
        <v>862</v>
      </c>
      <c r="E47" s="141" t="s">
        <v>870</v>
      </c>
      <c r="F47" s="140" t="s">
        <v>347</v>
      </c>
      <c r="G47" s="142">
        <v>1142734</v>
      </c>
      <c r="H47" s="143">
        <v>57244</v>
      </c>
      <c r="I47" s="143">
        <v>98674</v>
      </c>
      <c r="J47" s="140" t="s">
        <v>340</v>
      </c>
      <c r="K47" s="140" t="s">
        <v>340</v>
      </c>
      <c r="L47" s="144" t="s">
        <v>340</v>
      </c>
      <c r="M47" s="140"/>
      <c r="N47" s="140" t="s">
        <v>340</v>
      </c>
      <c r="O47" s="140" t="s">
        <v>340</v>
      </c>
      <c r="P47" s="144"/>
      <c r="Q47" s="182">
        <v>1</v>
      </c>
      <c r="R47" s="182">
        <v>41.97748970423063</v>
      </c>
      <c r="S47" s="143"/>
      <c r="T47" s="143" t="s">
        <v>340</v>
      </c>
      <c r="U47" s="143"/>
      <c r="V47" s="140">
        <v>9</v>
      </c>
      <c r="W47" s="146" t="s">
        <v>1209</v>
      </c>
      <c r="X47" s="140"/>
      <c r="Y47" s="140">
        <v>3</v>
      </c>
      <c r="Z47" s="140" t="s">
        <v>340</v>
      </c>
      <c r="AA47" s="140"/>
      <c r="AB47" s="147"/>
      <c r="AC47" s="145" t="s">
        <v>340</v>
      </c>
      <c r="AD47" s="145"/>
      <c r="AE47" s="145"/>
      <c r="AF47" s="148"/>
      <c r="AG47" s="148"/>
      <c r="AH47" s="149">
        <v>10</v>
      </c>
      <c r="AI47" s="140"/>
      <c r="AJ47" s="140" t="s">
        <v>340</v>
      </c>
      <c r="AK47" s="183"/>
      <c r="AL47" s="184"/>
      <c r="AM47" s="184"/>
      <c r="AN47" s="184"/>
      <c r="AO47" s="5"/>
      <c r="AP47" s="5"/>
      <c r="AQ47" s="5"/>
      <c r="AR47" s="5"/>
      <c r="AS47" s="5"/>
      <c r="AT47" s="150"/>
    </row>
    <row r="48" spans="1:46" s="185" customFormat="1" ht="30">
      <c r="A48" s="154" t="s">
        <v>386</v>
      </c>
      <c r="B48" s="155" t="s">
        <v>350</v>
      </c>
      <c r="C48" s="155" t="s">
        <v>1698</v>
      </c>
      <c r="D48" s="156" t="s">
        <v>1699</v>
      </c>
      <c r="E48" s="156" t="s">
        <v>970</v>
      </c>
      <c r="F48" s="155" t="s">
        <v>384</v>
      </c>
      <c r="G48" s="157"/>
      <c r="H48" s="158">
        <v>2446</v>
      </c>
      <c r="I48" s="158">
        <v>13358</v>
      </c>
      <c r="J48" s="155" t="s">
        <v>340</v>
      </c>
      <c r="K48" s="155" t="s">
        <v>340</v>
      </c>
      <c r="L48" s="159"/>
      <c r="M48" s="155" t="s">
        <v>340</v>
      </c>
      <c r="N48" s="155" t="s">
        <v>340</v>
      </c>
      <c r="O48" s="155" t="s">
        <v>340</v>
      </c>
      <c r="P48" s="159"/>
      <c r="Q48" s="186">
        <v>2</v>
      </c>
      <c r="R48" s="186">
        <v>31.325545962417475</v>
      </c>
      <c r="S48" s="158"/>
      <c r="T48" s="158" t="s">
        <v>340</v>
      </c>
      <c r="U48" s="158"/>
      <c r="V48" s="155">
        <v>3</v>
      </c>
      <c r="W48" s="160" t="s">
        <v>1197</v>
      </c>
      <c r="X48" s="155"/>
      <c r="Y48" s="155">
        <v>1</v>
      </c>
      <c r="Z48" s="155"/>
      <c r="AA48" s="155"/>
      <c r="AB48" s="161" t="s">
        <v>340</v>
      </c>
      <c r="AC48" s="162" t="s">
        <v>340</v>
      </c>
      <c r="AD48" s="162"/>
      <c r="AE48" s="162"/>
      <c r="AF48" s="163"/>
      <c r="AG48" s="163"/>
      <c r="AH48" s="164"/>
      <c r="AI48" s="155" t="s">
        <v>340</v>
      </c>
      <c r="AJ48" s="155" t="s">
        <v>340</v>
      </c>
      <c r="AK48" s="187">
        <v>1997</v>
      </c>
      <c r="AL48" s="188">
        <v>1800</v>
      </c>
      <c r="AM48" s="188"/>
      <c r="AN48" s="188">
        <v>1800</v>
      </c>
      <c r="AO48" s="137">
        <v>1293.8</v>
      </c>
      <c r="AP48" s="137"/>
      <c r="AQ48" s="137"/>
      <c r="AR48" s="137"/>
      <c r="AS48" s="137"/>
      <c r="AT48" s="165">
        <v>393.8</v>
      </c>
    </row>
    <row r="49" spans="1:46" s="185" customFormat="1" ht="15.75">
      <c r="A49" s="139" t="s">
        <v>378</v>
      </c>
      <c r="B49" s="140" t="s">
        <v>375</v>
      </c>
      <c r="C49" s="140" t="s">
        <v>1515</v>
      </c>
      <c r="D49" s="141" t="s">
        <v>862</v>
      </c>
      <c r="E49" s="141" t="s">
        <v>855</v>
      </c>
      <c r="F49" s="140" t="s">
        <v>347</v>
      </c>
      <c r="G49" s="142">
        <v>8231242</v>
      </c>
      <c r="H49" s="143">
        <v>3691</v>
      </c>
      <c r="I49" s="143">
        <v>215080</v>
      </c>
      <c r="J49" s="140" t="s">
        <v>340</v>
      </c>
      <c r="K49" s="140" t="s">
        <v>340</v>
      </c>
      <c r="L49" s="144" t="s">
        <v>340</v>
      </c>
      <c r="M49" s="140"/>
      <c r="N49" s="140" t="s">
        <v>340</v>
      </c>
      <c r="O49" s="140" t="s">
        <v>340</v>
      </c>
      <c r="P49" s="144"/>
      <c r="Q49" s="182">
        <v>1</v>
      </c>
      <c r="R49" s="182">
        <v>16.19630946510602</v>
      </c>
      <c r="S49" s="145" t="s">
        <v>340</v>
      </c>
      <c r="T49" s="145"/>
      <c r="U49" s="145"/>
      <c r="V49" s="140">
        <v>6</v>
      </c>
      <c r="W49" s="146" t="s">
        <v>1172</v>
      </c>
      <c r="X49" s="140"/>
      <c r="Y49" s="140">
        <v>3</v>
      </c>
      <c r="Z49" s="140" t="s">
        <v>340</v>
      </c>
      <c r="AA49" s="140"/>
      <c r="AB49" s="147"/>
      <c r="AC49" s="145" t="s">
        <v>340</v>
      </c>
      <c r="AD49" s="145"/>
      <c r="AE49" s="145"/>
      <c r="AF49" s="148"/>
      <c r="AG49" s="148"/>
      <c r="AH49" s="149">
        <v>15</v>
      </c>
      <c r="AI49" s="140"/>
      <c r="AJ49" s="140" t="s">
        <v>340</v>
      </c>
      <c r="AK49" s="183"/>
      <c r="AL49" s="184"/>
      <c r="AM49" s="184"/>
      <c r="AN49" s="184"/>
      <c r="AO49" s="5"/>
      <c r="AP49" s="5">
        <v>164.9</v>
      </c>
      <c r="AQ49" s="5">
        <v>329.8</v>
      </c>
      <c r="AR49" s="5">
        <v>164.9</v>
      </c>
      <c r="AS49" s="5">
        <v>4000</v>
      </c>
      <c r="AT49" s="150">
        <v>4659.6</v>
      </c>
    </row>
    <row r="50" spans="1:46" s="185" customFormat="1" ht="15.75">
      <c r="A50" s="139" t="s">
        <v>684</v>
      </c>
      <c r="B50" s="140" t="s">
        <v>375</v>
      </c>
      <c r="C50" s="140" t="s">
        <v>55</v>
      </c>
      <c r="D50" s="141" t="s">
        <v>1066</v>
      </c>
      <c r="E50" s="141" t="s">
        <v>1066</v>
      </c>
      <c r="F50" s="140" t="s">
        <v>497</v>
      </c>
      <c r="G50" s="142"/>
      <c r="H50" s="143"/>
      <c r="I50" s="143"/>
      <c r="J50" s="140"/>
      <c r="K50" s="140"/>
      <c r="L50" s="144"/>
      <c r="M50" s="140"/>
      <c r="N50" s="140"/>
      <c r="O50" s="140"/>
      <c r="P50" s="144" t="s">
        <v>340</v>
      </c>
      <c r="Q50" s="182"/>
      <c r="R50" s="182"/>
      <c r="S50" s="152"/>
      <c r="T50" s="145"/>
      <c r="U50" s="145"/>
      <c r="V50" s="153"/>
      <c r="W50" s="146" t="s">
        <v>1175</v>
      </c>
      <c r="X50" s="140"/>
      <c r="Y50" s="140">
        <v>1</v>
      </c>
      <c r="Z50" s="140"/>
      <c r="AA50" s="140"/>
      <c r="AB50" s="147"/>
      <c r="AC50" s="145" t="s">
        <v>340</v>
      </c>
      <c r="AD50" s="145"/>
      <c r="AE50" s="145"/>
      <c r="AF50" s="148"/>
      <c r="AG50" s="148"/>
      <c r="AH50" s="149"/>
      <c r="AI50" s="140"/>
      <c r="AJ50" s="140"/>
      <c r="AK50" s="183"/>
      <c r="AL50" s="184"/>
      <c r="AM50" s="184"/>
      <c r="AN50" s="184"/>
      <c r="AO50" s="5"/>
      <c r="AP50" s="5"/>
      <c r="AQ50" s="5"/>
      <c r="AR50" s="5"/>
      <c r="AS50" s="5"/>
      <c r="AT50" s="150"/>
    </row>
    <row r="51" spans="1:46" s="185" customFormat="1" ht="15.75">
      <c r="A51" s="139" t="s">
        <v>670</v>
      </c>
      <c r="B51" s="140" t="s">
        <v>375</v>
      </c>
      <c r="C51" s="140" t="s">
        <v>68</v>
      </c>
      <c r="D51" s="141" t="s">
        <v>1077</v>
      </c>
      <c r="E51" s="141" t="s">
        <v>1077</v>
      </c>
      <c r="F51" s="140" t="s">
        <v>497</v>
      </c>
      <c r="G51" s="142"/>
      <c r="H51" s="143"/>
      <c r="I51" s="143">
        <f>523+649</f>
        <v>1172</v>
      </c>
      <c r="J51" s="140" t="s">
        <v>340</v>
      </c>
      <c r="K51" s="140" t="s">
        <v>340</v>
      </c>
      <c r="L51" s="144"/>
      <c r="M51" s="140"/>
      <c r="N51" s="140"/>
      <c r="O51" s="140"/>
      <c r="P51" s="144" t="s">
        <v>340</v>
      </c>
      <c r="Q51" s="182"/>
      <c r="R51" s="182"/>
      <c r="S51" s="145"/>
      <c r="T51" s="145"/>
      <c r="U51" s="145"/>
      <c r="V51" s="140">
        <v>6</v>
      </c>
      <c r="W51" s="146" t="s">
        <v>1193</v>
      </c>
      <c r="X51" s="140"/>
      <c r="Y51" s="140">
        <v>1</v>
      </c>
      <c r="Z51" s="140"/>
      <c r="AA51" s="140"/>
      <c r="AB51" s="147"/>
      <c r="AC51" s="145" t="s">
        <v>340</v>
      </c>
      <c r="AD51" s="145"/>
      <c r="AE51" s="145"/>
      <c r="AF51" s="148"/>
      <c r="AG51" s="148"/>
      <c r="AH51" s="149"/>
      <c r="AI51" s="140"/>
      <c r="AJ51" s="140" t="s">
        <v>340</v>
      </c>
      <c r="AK51" s="183"/>
      <c r="AL51" s="184"/>
      <c r="AM51" s="184"/>
      <c r="AN51" s="184"/>
      <c r="AO51" s="5"/>
      <c r="AP51" s="5"/>
      <c r="AQ51" s="5"/>
      <c r="AR51" s="5"/>
      <c r="AS51" s="5"/>
      <c r="AT51" s="150"/>
    </row>
    <row r="52" spans="1:46" s="185" customFormat="1" ht="45">
      <c r="A52" s="139" t="s">
        <v>662</v>
      </c>
      <c r="B52" s="140" t="s">
        <v>375</v>
      </c>
      <c r="C52" s="140" t="s">
        <v>1873</v>
      </c>
      <c r="D52" s="141" t="s">
        <v>1874</v>
      </c>
      <c r="E52" s="141" t="s">
        <v>857</v>
      </c>
      <c r="F52" s="140" t="s">
        <v>497</v>
      </c>
      <c r="G52" s="142"/>
      <c r="H52" s="143">
        <v>7940</v>
      </c>
      <c r="I52" s="143">
        <v>78059</v>
      </c>
      <c r="J52" s="140" t="s">
        <v>340</v>
      </c>
      <c r="K52" s="140" t="s">
        <v>340</v>
      </c>
      <c r="L52" s="144" t="s">
        <v>340</v>
      </c>
      <c r="M52" s="140" t="s">
        <v>340</v>
      </c>
      <c r="N52" s="140" t="s">
        <v>340</v>
      </c>
      <c r="O52" s="140" t="s">
        <v>340</v>
      </c>
      <c r="P52" s="144"/>
      <c r="Q52" s="182">
        <v>1</v>
      </c>
      <c r="R52" s="182">
        <v>43.565168587834044</v>
      </c>
      <c r="S52" s="145" t="s">
        <v>340</v>
      </c>
      <c r="T52" s="145"/>
      <c r="U52" s="145"/>
      <c r="V52" s="153">
        <v>10</v>
      </c>
      <c r="W52" s="146" t="s">
        <v>1208</v>
      </c>
      <c r="X52" s="140"/>
      <c r="Y52" s="140">
        <v>2</v>
      </c>
      <c r="Z52" s="140" t="s">
        <v>340</v>
      </c>
      <c r="AA52" s="140"/>
      <c r="AB52" s="147"/>
      <c r="AC52" s="145" t="s">
        <v>340</v>
      </c>
      <c r="AD52" s="145"/>
      <c r="AE52" s="145"/>
      <c r="AF52" s="148"/>
      <c r="AG52" s="148"/>
      <c r="AH52" s="149"/>
      <c r="AI52" s="140"/>
      <c r="AJ52" s="140" t="s">
        <v>340</v>
      </c>
      <c r="AK52" s="183"/>
      <c r="AL52" s="184"/>
      <c r="AM52" s="184"/>
      <c r="AN52" s="184"/>
      <c r="AO52" s="5">
        <v>1025.2</v>
      </c>
      <c r="AP52" s="5"/>
      <c r="AQ52" s="5"/>
      <c r="AR52" s="5"/>
      <c r="AS52" s="5"/>
      <c r="AT52" s="150">
        <v>125.2</v>
      </c>
    </row>
    <row r="53" spans="1:46" s="185" customFormat="1" ht="15.75">
      <c r="A53" s="139" t="s">
        <v>374</v>
      </c>
      <c r="B53" s="140" t="s">
        <v>375</v>
      </c>
      <c r="C53" s="140" t="s">
        <v>1535</v>
      </c>
      <c r="D53" s="141" t="s">
        <v>862</v>
      </c>
      <c r="E53" s="141" t="s">
        <v>857</v>
      </c>
      <c r="F53" s="140" t="s">
        <v>347</v>
      </c>
      <c r="G53" s="151">
        <v>3515632</v>
      </c>
      <c r="H53" s="143">
        <v>18240</v>
      </c>
      <c r="I53" s="143">
        <v>95062</v>
      </c>
      <c r="J53" s="140" t="s">
        <v>340</v>
      </c>
      <c r="K53" s="140" t="s">
        <v>340</v>
      </c>
      <c r="L53" s="144" t="s">
        <v>340</v>
      </c>
      <c r="M53" s="140"/>
      <c r="N53" s="140" t="s">
        <v>340</v>
      </c>
      <c r="O53" s="140"/>
      <c r="P53" s="144"/>
      <c r="Q53" s="182">
        <v>1</v>
      </c>
      <c r="R53" s="182">
        <v>6.594769665437757</v>
      </c>
      <c r="S53" s="145"/>
      <c r="T53" s="145"/>
      <c r="U53" s="145"/>
      <c r="V53" s="140">
        <v>10</v>
      </c>
      <c r="W53" s="146" t="s">
        <v>1208</v>
      </c>
      <c r="X53" s="140"/>
      <c r="Y53" s="140">
        <v>2</v>
      </c>
      <c r="Z53" s="140" t="s">
        <v>340</v>
      </c>
      <c r="AA53" s="140"/>
      <c r="AB53" s="147"/>
      <c r="AC53" s="145" t="s">
        <v>340</v>
      </c>
      <c r="AD53" s="145"/>
      <c r="AE53" s="145"/>
      <c r="AF53" s="148"/>
      <c r="AG53" s="148"/>
      <c r="AH53" s="149">
        <v>15</v>
      </c>
      <c r="AI53" s="140"/>
      <c r="AJ53" s="140" t="s">
        <v>340</v>
      </c>
      <c r="AK53" s="183"/>
      <c r="AL53" s="184"/>
      <c r="AM53" s="184"/>
      <c r="AN53" s="184"/>
      <c r="AO53" s="5"/>
      <c r="AP53" s="5"/>
      <c r="AQ53" s="5"/>
      <c r="AR53" s="5">
        <v>300</v>
      </c>
      <c r="AS53" s="5">
        <v>2300</v>
      </c>
      <c r="AT53" s="150">
        <v>26</v>
      </c>
    </row>
    <row r="54" spans="1:46" s="185" customFormat="1" ht="15.75">
      <c r="A54" s="139" t="s">
        <v>661</v>
      </c>
      <c r="B54" s="140" t="s">
        <v>375</v>
      </c>
      <c r="C54" s="140" t="s">
        <v>76</v>
      </c>
      <c r="D54" s="141" t="s">
        <v>1081</v>
      </c>
      <c r="E54" s="141" t="s">
        <v>1081</v>
      </c>
      <c r="F54" s="140" t="s">
        <v>497</v>
      </c>
      <c r="G54" s="142"/>
      <c r="H54" s="143"/>
      <c r="I54" s="143">
        <f>1169+1047</f>
        <v>2216</v>
      </c>
      <c r="J54" s="140"/>
      <c r="K54" s="140" t="s">
        <v>340</v>
      </c>
      <c r="L54" s="144"/>
      <c r="M54" s="140"/>
      <c r="N54" s="140"/>
      <c r="O54" s="140"/>
      <c r="P54" s="144" t="s">
        <v>340</v>
      </c>
      <c r="Q54" s="182">
        <v>1</v>
      </c>
      <c r="R54" s="182">
        <v>16.73040152963671</v>
      </c>
      <c r="S54" s="152"/>
      <c r="T54" s="145"/>
      <c r="U54" s="145"/>
      <c r="V54" s="153">
        <v>8</v>
      </c>
      <c r="W54" s="146" t="s">
        <v>1209</v>
      </c>
      <c r="X54" s="140"/>
      <c r="Y54" s="140">
        <v>1</v>
      </c>
      <c r="Z54" s="140"/>
      <c r="AA54" s="140"/>
      <c r="AB54" s="147"/>
      <c r="AC54" s="145" t="s">
        <v>340</v>
      </c>
      <c r="AD54" s="145"/>
      <c r="AE54" s="145"/>
      <c r="AF54" s="148"/>
      <c r="AG54" s="148"/>
      <c r="AH54" s="149"/>
      <c r="AI54" s="140"/>
      <c r="AJ54" s="140"/>
      <c r="AK54" s="183"/>
      <c r="AL54" s="184"/>
      <c r="AM54" s="184"/>
      <c r="AN54" s="184"/>
      <c r="AO54" s="5"/>
      <c r="AP54" s="5"/>
      <c r="AQ54" s="5"/>
      <c r="AR54" s="5">
        <v>1164.8</v>
      </c>
      <c r="AS54" s="5"/>
      <c r="AT54" s="150">
        <v>1164.8</v>
      </c>
    </row>
    <row r="55" spans="1:46" s="185" customFormat="1" ht="30">
      <c r="A55" s="139" t="s">
        <v>720</v>
      </c>
      <c r="B55" s="140" t="s">
        <v>375</v>
      </c>
      <c r="C55" s="140" t="s">
        <v>1826</v>
      </c>
      <c r="D55" s="141" t="s">
        <v>1014</v>
      </c>
      <c r="E55" s="141" t="s">
        <v>1014</v>
      </c>
      <c r="F55" s="140" t="s">
        <v>711</v>
      </c>
      <c r="G55" s="142"/>
      <c r="H55" s="143"/>
      <c r="I55" s="143">
        <f>2068+1986</f>
        <v>4054</v>
      </c>
      <c r="J55" s="140" t="s">
        <v>340</v>
      </c>
      <c r="K55" s="140"/>
      <c r="L55" s="144"/>
      <c r="M55" s="140" t="s">
        <v>340</v>
      </c>
      <c r="N55" s="140" t="s">
        <v>340</v>
      </c>
      <c r="O55" s="140" t="s">
        <v>340</v>
      </c>
      <c r="P55" s="144"/>
      <c r="Q55" s="182">
        <v>1</v>
      </c>
      <c r="R55" s="182">
        <v>10.887096774193548</v>
      </c>
      <c r="S55" s="145"/>
      <c r="T55" s="145"/>
      <c r="U55" s="145"/>
      <c r="V55" s="153">
        <v>1</v>
      </c>
      <c r="W55" s="146"/>
      <c r="X55" s="140"/>
      <c r="Y55" s="140">
        <v>1</v>
      </c>
      <c r="Z55" s="140"/>
      <c r="AA55" s="140"/>
      <c r="AB55" s="147"/>
      <c r="AC55" s="145" t="s">
        <v>340</v>
      </c>
      <c r="AD55" s="145"/>
      <c r="AE55" s="145"/>
      <c r="AF55" s="148"/>
      <c r="AG55" s="148"/>
      <c r="AH55" s="149"/>
      <c r="AI55" s="140"/>
      <c r="AJ55" s="140" t="s">
        <v>340</v>
      </c>
      <c r="AK55" s="183"/>
      <c r="AL55" s="184"/>
      <c r="AM55" s="184"/>
      <c r="AN55" s="184"/>
      <c r="AO55" s="5">
        <v>3315.9</v>
      </c>
      <c r="AP55" s="5"/>
      <c r="AQ55" s="5"/>
      <c r="AR55" s="5"/>
      <c r="AS55" s="5"/>
      <c r="AT55" s="150">
        <v>3315.9</v>
      </c>
    </row>
    <row r="56" spans="1:46" s="185" customFormat="1" ht="30">
      <c r="A56" s="139" t="s">
        <v>435</v>
      </c>
      <c r="B56" s="140" t="s">
        <v>375</v>
      </c>
      <c r="C56" s="140" t="s">
        <v>1671</v>
      </c>
      <c r="D56" s="141" t="s">
        <v>904</v>
      </c>
      <c r="E56" s="141" t="s">
        <v>904</v>
      </c>
      <c r="F56" s="140" t="s">
        <v>384</v>
      </c>
      <c r="G56" s="142"/>
      <c r="H56" s="143">
        <v>6167</v>
      </c>
      <c r="I56" s="143">
        <v>34611</v>
      </c>
      <c r="J56" s="140" t="s">
        <v>340</v>
      </c>
      <c r="K56" s="140" t="s">
        <v>340</v>
      </c>
      <c r="L56" s="144" t="s">
        <v>340</v>
      </c>
      <c r="M56" s="140" t="s">
        <v>340</v>
      </c>
      <c r="N56" s="140" t="s">
        <v>340</v>
      </c>
      <c r="O56" s="140" t="s">
        <v>340</v>
      </c>
      <c r="P56" s="144"/>
      <c r="Q56" s="182">
        <v>1</v>
      </c>
      <c r="R56" s="182">
        <v>25.272492870258233</v>
      </c>
      <c r="S56" s="143"/>
      <c r="T56" s="143"/>
      <c r="U56" s="143"/>
      <c r="V56" s="140">
        <v>3</v>
      </c>
      <c r="W56" s="146"/>
      <c r="X56" s="140"/>
      <c r="Y56" s="140">
        <v>1</v>
      </c>
      <c r="Z56" s="140" t="s">
        <v>340</v>
      </c>
      <c r="AA56" s="140"/>
      <c r="AB56" s="147" t="s">
        <v>340</v>
      </c>
      <c r="AC56" s="145" t="s">
        <v>340</v>
      </c>
      <c r="AD56" s="145"/>
      <c r="AE56" s="145"/>
      <c r="AF56" s="148"/>
      <c r="AG56" s="148"/>
      <c r="AH56" s="149"/>
      <c r="AI56" s="140" t="s">
        <v>340</v>
      </c>
      <c r="AJ56" s="140" t="s">
        <v>340</v>
      </c>
      <c r="AK56" s="183">
        <v>1999</v>
      </c>
      <c r="AL56" s="184">
        <v>797.138</v>
      </c>
      <c r="AM56" s="184"/>
      <c r="AN56" s="184">
        <v>797.138</v>
      </c>
      <c r="AO56" s="5">
        <v>5483.4</v>
      </c>
      <c r="AP56" s="5"/>
      <c r="AQ56" s="5"/>
      <c r="AR56" s="5"/>
      <c r="AS56" s="5"/>
      <c r="AT56" s="150">
        <v>628.538</v>
      </c>
    </row>
    <row r="57" spans="1:46" s="185" customFormat="1" ht="15.75">
      <c r="A57" s="139" t="s">
        <v>429</v>
      </c>
      <c r="B57" s="140" t="s">
        <v>375</v>
      </c>
      <c r="C57" s="140" t="s">
        <v>1675</v>
      </c>
      <c r="D57" s="141" t="s">
        <v>1676</v>
      </c>
      <c r="E57" s="141" t="s">
        <v>958</v>
      </c>
      <c r="F57" s="140" t="s">
        <v>384</v>
      </c>
      <c r="G57" s="142"/>
      <c r="H57" s="143">
        <v>9404</v>
      </c>
      <c r="I57" s="143">
        <v>30150</v>
      </c>
      <c r="J57" s="140" t="s">
        <v>340</v>
      </c>
      <c r="K57" s="140"/>
      <c r="L57" s="144" t="s">
        <v>340</v>
      </c>
      <c r="M57" s="140" t="s">
        <v>340</v>
      </c>
      <c r="N57" s="140" t="s">
        <v>340</v>
      </c>
      <c r="O57" s="140" t="s">
        <v>340</v>
      </c>
      <c r="P57" s="144"/>
      <c r="Q57" s="182">
        <v>1</v>
      </c>
      <c r="R57" s="182">
        <v>17.283431455004205</v>
      </c>
      <c r="S57" s="143"/>
      <c r="T57" s="143"/>
      <c r="U57" s="143"/>
      <c r="V57" s="140">
        <v>4</v>
      </c>
      <c r="W57" s="146" t="s">
        <v>1230</v>
      </c>
      <c r="X57" s="140"/>
      <c r="Y57" s="140">
        <v>2</v>
      </c>
      <c r="Z57" s="140" t="s">
        <v>340</v>
      </c>
      <c r="AA57" s="140"/>
      <c r="AB57" s="147" t="s">
        <v>340</v>
      </c>
      <c r="AC57" s="145" t="s">
        <v>340</v>
      </c>
      <c r="AD57" s="145"/>
      <c r="AE57" s="145"/>
      <c r="AF57" s="148"/>
      <c r="AG57" s="148"/>
      <c r="AH57" s="149">
        <v>10</v>
      </c>
      <c r="AI57" s="140" t="s">
        <v>340</v>
      </c>
      <c r="AJ57" s="140" t="s">
        <v>340</v>
      </c>
      <c r="AK57" s="183">
        <v>1997</v>
      </c>
      <c r="AL57" s="184">
        <v>1231.712</v>
      </c>
      <c r="AM57" s="184"/>
      <c r="AN57" s="184">
        <v>1231.712</v>
      </c>
      <c r="AO57" s="5">
        <v>6414.3</v>
      </c>
      <c r="AP57" s="5"/>
      <c r="AQ57" s="5"/>
      <c r="AR57" s="5"/>
      <c r="AS57" s="5"/>
      <c r="AT57" s="150">
        <v>7646.12</v>
      </c>
    </row>
    <row r="58" spans="1:46" s="185" customFormat="1" ht="15.75">
      <c r="A58" s="139" t="s">
        <v>638</v>
      </c>
      <c r="B58" s="140" t="s">
        <v>375</v>
      </c>
      <c r="C58" s="140" t="s">
        <v>1906</v>
      </c>
      <c r="D58" s="141" t="s">
        <v>1041</v>
      </c>
      <c r="E58" s="141" t="s">
        <v>1041</v>
      </c>
      <c r="F58" s="140" t="s">
        <v>497</v>
      </c>
      <c r="G58" s="142"/>
      <c r="H58" s="143">
        <v>2039</v>
      </c>
      <c r="I58" s="143">
        <v>13758</v>
      </c>
      <c r="J58" s="140" t="s">
        <v>340</v>
      </c>
      <c r="K58" s="140"/>
      <c r="L58" s="144"/>
      <c r="M58" s="140" t="s">
        <v>340</v>
      </c>
      <c r="N58" s="140" t="s">
        <v>340</v>
      </c>
      <c r="O58" s="140" t="s">
        <v>340</v>
      </c>
      <c r="P58" s="144"/>
      <c r="Q58" s="182">
        <v>1</v>
      </c>
      <c r="R58" s="182">
        <v>9.63064563534829</v>
      </c>
      <c r="S58" s="143"/>
      <c r="T58" s="143"/>
      <c r="U58" s="143"/>
      <c r="V58" s="140">
        <v>2</v>
      </c>
      <c r="W58" s="146" t="s">
        <v>1236</v>
      </c>
      <c r="X58" s="140"/>
      <c r="Y58" s="140">
        <v>1</v>
      </c>
      <c r="Z58" s="140"/>
      <c r="AA58" s="140"/>
      <c r="AB58" s="147" t="s">
        <v>340</v>
      </c>
      <c r="AC58" s="145" t="s">
        <v>340</v>
      </c>
      <c r="AD58" s="145"/>
      <c r="AE58" s="145"/>
      <c r="AF58" s="148"/>
      <c r="AG58" s="148"/>
      <c r="AH58" s="149"/>
      <c r="AI58" s="140"/>
      <c r="AJ58" s="140" t="s">
        <v>340</v>
      </c>
      <c r="AK58" s="183"/>
      <c r="AL58" s="184"/>
      <c r="AM58" s="184"/>
      <c r="AN58" s="184"/>
      <c r="AO58" s="5">
        <v>710</v>
      </c>
      <c r="AP58" s="5"/>
      <c r="AQ58" s="5"/>
      <c r="AR58" s="5"/>
      <c r="AS58" s="5"/>
      <c r="AT58" s="150">
        <v>71</v>
      </c>
    </row>
    <row r="59" spans="1:46" s="185" customFormat="1" ht="15.75">
      <c r="A59" s="139" t="s">
        <v>637</v>
      </c>
      <c r="B59" s="140" t="s">
        <v>375</v>
      </c>
      <c r="C59" s="140" t="s">
        <v>95</v>
      </c>
      <c r="D59" s="141" t="s">
        <v>1096</v>
      </c>
      <c r="E59" s="141" t="s">
        <v>1096</v>
      </c>
      <c r="F59" s="140" t="s">
        <v>497</v>
      </c>
      <c r="G59" s="142"/>
      <c r="H59" s="143"/>
      <c r="I59" s="143">
        <f>158+122</f>
        <v>280</v>
      </c>
      <c r="J59" s="140"/>
      <c r="K59" s="140"/>
      <c r="L59" s="144"/>
      <c r="M59" s="140"/>
      <c r="N59" s="140"/>
      <c r="O59" s="140"/>
      <c r="P59" s="144" t="s">
        <v>340</v>
      </c>
      <c r="Q59" s="182">
        <v>2</v>
      </c>
      <c r="R59" s="182">
        <v>17.21311475409836</v>
      </c>
      <c r="S59" s="143"/>
      <c r="T59" s="143"/>
      <c r="U59" s="143"/>
      <c r="V59" s="140">
        <v>6</v>
      </c>
      <c r="W59" s="146" t="s">
        <v>1237</v>
      </c>
      <c r="X59" s="140"/>
      <c r="Y59" s="140">
        <v>1</v>
      </c>
      <c r="Z59" s="140"/>
      <c r="AA59" s="140"/>
      <c r="AB59" s="147"/>
      <c r="AC59" s="145" t="s">
        <v>340</v>
      </c>
      <c r="AD59" s="145"/>
      <c r="AE59" s="145"/>
      <c r="AF59" s="148"/>
      <c r="AG59" s="148"/>
      <c r="AH59" s="149"/>
      <c r="AI59" s="140"/>
      <c r="AJ59" s="140"/>
      <c r="AK59" s="183"/>
      <c r="AL59" s="184"/>
      <c r="AM59" s="184"/>
      <c r="AN59" s="184"/>
      <c r="AO59" s="5"/>
      <c r="AP59" s="5"/>
      <c r="AQ59" s="5"/>
      <c r="AR59" s="5"/>
      <c r="AS59" s="5"/>
      <c r="AT59" s="150"/>
    </row>
    <row r="60" spans="1:46" s="185" customFormat="1" ht="15.75">
      <c r="A60" s="139" t="s">
        <v>482</v>
      </c>
      <c r="B60" s="140" t="s">
        <v>375</v>
      </c>
      <c r="C60" s="140" t="s">
        <v>1786</v>
      </c>
      <c r="D60" s="141" t="s">
        <v>1004</v>
      </c>
      <c r="E60" s="141" t="s">
        <v>1004</v>
      </c>
      <c r="F60" s="140" t="s">
        <v>348</v>
      </c>
      <c r="G60" s="142"/>
      <c r="H60" s="143"/>
      <c r="I60" s="143"/>
      <c r="J60" s="140"/>
      <c r="K60" s="140"/>
      <c r="L60" s="144"/>
      <c r="M60" s="140"/>
      <c r="N60" s="140"/>
      <c r="O60" s="140"/>
      <c r="P60" s="144" t="s">
        <v>340</v>
      </c>
      <c r="Q60" s="182"/>
      <c r="R60" s="182"/>
      <c r="S60" s="143"/>
      <c r="T60" s="143"/>
      <c r="U60" s="143"/>
      <c r="V60" s="140"/>
      <c r="W60" s="146" t="s">
        <v>1207</v>
      </c>
      <c r="X60" s="140"/>
      <c r="Y60" s="140">
        <v>0</v>
      </c>
      <c r="Z60" s="140"/>
      <c r="AA60" s="140"/>
      <c r="AB60" s="147"/>
      <c r="AC60" s="145"/>
      <c r="AD60" s="145" t="s">
        <v>340</v>
      </c>
      <c r="AE60" s="145"/>
      <c r="AF60" s="148"/>
      <c r="AG60" s="148"/>
      <c r="AH60" s="149"/>
      <c r="AI60" s="140"/>
      <c r="AJ60" s="140"/>
      <c r="AK60" s="183">
        <v>1997</v>
      </c>
      <c r="AL60" s="184"/>
      <c r="AM60" s="184"/>
      <c r="AN60" s="184"/>
      <c r="AO60" s="5"/>
      <c r="AP60" s="5"/>
      <c r="AQ60" s="5"/>
      <c r="AR60" s="5"/>
      <c r="AS60" s="5"/>
      <c r="AT60" s="150"/>
    </row>
    <row r="61" spans="1:46" s="185" customFormat="1" ht="15.75">
      <c r="A61" s="139" t="s">
        <v>422</v>
      </c>
      <c r="B61" s="140" t="s">
        <v>375</v>
      </c>
      <c r="C61" s="140" t="s">
        <v>1621</v>
      </c>
      <c r="D61" s="141" t="s">
        <v>889</v>
      </c>
      <c r="E61" s="141" t="s">
        <v>889</v>
      </c>
      <c r="F61" s="140" t="s">
        <v>384</v>
      </c>
      <c r="G61" s="142"/>
      <c r="H61" s="143">
        <v>9002</v>
      </c>
      <c r="I61" s="143">
        <v>20357</v>
      </c>
      <c r="J61" s="140" t="s">
        <v>340</v>
      </c>
      <c r="K61" s="140"/>
      <c r="L61" s="144" t="s">
        <v>340</v>
      </c>
      <c r="M61" s="140" t="s">
        <v>340</v>
      </c>
      <c r="N61" s="140" t="s">
        <v>340</v>
      </c>
      <c r="O61" s="140" t="s">
        <v>340</v>
      </c>
      <c r="P61" s="144"/>
      <c r="Q61" s="182">
        <v>1</v>
      </c>
      <c r="R61" s="182">
        <v>56.99470670843686</v>
      </c>
      <c r="S61" s="145" t="s">
        <v>340</v>
      </c>
      <c r="T61" s="145"/>
      <c r="U61" s="145"/>
      <c r="V61" s="153">
        <v>4</v>
      </c>
      <c r="W61" s="146" t="s">
        <v>1263</v>
      </c>
      <c r="X61" s="140"/>
      <c r="Y61" s="140">
        <v>2</v>
      </c>
      <c r="Z61" s="140" t="s">
        <v>340</v>
      </c>
      <c r="AA61" s="140"/>
      <c r="AB61" s="147" t="s">
        <v>340</v>
      </c>
      <c r="AC61" s="145" t="s">
        <v>340</v>
      </c>
      <c r="AD61" s="145"/>
      <c r="AE61" s="145"/>
      <c r="AF61" s="148"/>
      <c r="AG61" s="148"/>
      <c r="AH61" s="149">
        <v>5</v>
      </c>
      <c r="AI61" s="140" t="s">
        <v>340</v>
      </c>
      <c r="AJ61" s="140" t="s">
        <v>340</v>
      </c>
      <c r="AK61" s="183">
        <v>1997</v>
      </c>
      <c r="AL61" s="184">
        <v>1339.746</v>
      </c>
      <c r="AM61" s="184"/>
      <c r="AN61" s="184">
        <v>1339.746</v>
      </c>
      <c r="AO61" s="5">
        <v>3070.7</v>
      </c>
      <c r="AP61" s="5">
        <v>31.031</v>
      </c>
      <c r="AQ61" s="5">
        <v>69.55600000000001</v>
      </c>
      <c r="AR61" s="5"/>
      <c r="AS61" s="5"/>
      <c r="AT61" s="150">
        <v>4511.33</v>
      </c>
    </row>
    <row r="62" spans="1:46" s="185" customFormat="1" ht="15.75">
      <c r="A62" s="139" t="s">
        <v>601</v>
      </c>
      <c r="B62" s="140" t="s">
        <v>375</v>
      </c>
      <c r="C62" s="140" t="s">
        <v>1888</v>
      </c>
      <c r="D62" s="141" t="s">
        <v>1030</v>
      </c>
      <c r="E62" s="141" t="s">
        <v>1030</v>
      </c>
      <c r="F62" s="140" t="s">
        <v>497</v>
      </c>
      <c r="G62" s="142"/>
      <c r="H62" s="143">
        <v>4440</v>
      </c>
      <c r="I62" s="143">
        <v>10720</v>
      </c>
      <c r="J62" s="140" t="s">
        <v>340</v>
      </c>
      <c r="K62" s="140"/>
      <c r="L62" s="144"/>
      <c r="M62" s="140" t="s">
        <v>340</v>
      </c>
      <c r="N62" s="140"/>
      <c r="O62" s="140"/>
      <c r="P62" s="144"/>
      <c r="Q62" s="182">
        <v>5</v>
      </c>
      <c r="R62" s="182">
        <v>40.478542421249045</v>
      </c>
      <c r="S62" s="152"/>
      <c r="T62" s="145"/>
      <c r="U62" s="145"/>
      <c r="V62" s="153">
        <v>5</v>
      </c>
      <c r="W62" s="146" t="s">
        <v>1250</v>
      </c>
      <c r="X62" s="140"/>
      <c r="Y62" s="140">
        <v>2</v>
      </c>
      <c r="Z62" s="140"/>
      <c r="AA62" s="140"/>
      <c r="AB62" s="147" t="s">
        <v>340</v>
      </c>
      <c r="AC62" s="145" t="s">
        <v>340</v>
      </c>
      <c r="AD62" s="145"/>
      <c r="AE62" s="145"/>
      <c r="AF62" s="148"/>
      <c r="AG62" s="148"/>
      <c r="AH62" s="149"/>
      <c r="AI62" s="140"/>
      <c r="AJ62" s="140" t="s">
        <v>340</v>
      </c>
      <c r="AK62" s="183"/>
      <c r="AL62" s="184"/>
      <c r="AM62" s="184"/>
      <c r="AN62" s="184"/>
      <c r="AO62" s="5">
        <v>2061.3</v>
      </c>
      <c r="AP62" s="5"/>
      <c r="AQ62" s="5"/>
      <c r="AR62" s="5"/>
      <c r="AS62" s="5"/>
      <c r="AT62" s="150">
        <v>261.3</v>
      </c>
    </row>
    <row r="63" spans="1:46" s="185" customFormat="1" ht="30">
      <c r="A63" s="139" t="s">
        <v>595</v>
      </c>
      <c r="B63" s="140" t="s">
        <v>375</v>
      </c>
      <c r="C63" s="140" t="s">
        <v>228</v>
      </c>
      <c r="D63" s="141" t="s">
        <v>1110</v>
      </c>
      <c r="E63" s="141" t="s">
        <v>1110</v>
      </c>
      <c r="F63" s="140" t="s">
        <v>497</v>
      </c>
      <c r="G63" s="142"/>
      <c r="H63" s="143"/>
      <c r="I63" s="143"/>
      <c r="J63" s="140"/>
      <c r="K63" s="140"/>
      <c r="L63" s="144"/>
      <c r="M63" s="140"/>
      <c r="N63" s="140"/>
      <c r="O63" s="140"/>
      <c r="P63" s="144" t="s">
        <v>340</v>
      </c>
      <c r="Q63" s="182"/>
      <c r="R63" s="182"/>
      <c r="S63" s="143"/>
      <c r="T63" s="143"/>
      <c r="U63" s="143"/>
      <c r="V63" s="140"/>
      <c r="W63" s="146" t="s">
        <v>1272</v>
      </c>
      <c r="X63" s="140"/>
      <c r="Y63" s="140">
        <v>1</v>
      </c>
      <c r="Z63" s="140"/>
      <c r="AA63" s="140"/>
      <c r="AB63" s="147"/>
      <c r="AC63" s="145" t="s">
        <v>340</v>
      </c>
      <c r="AD63" s="145"/>
      <c r="AE63" s="145"/>
      <c r="AF63" s="148"/>
      <c r="AG63" s="148"/>
      <c r="AH63" s="149"/>
      <c r="AI63" s="140"/>
      <c r="AJ63" s="140"/>
      <c r="AK63" s="183"/>
      <c r="AL63" s="184"/>
      <c r="AM63" s="184"/>
      <c r="AN63" s="184"/>
      <c r="AO63" s="5"/>
      <c r="AP63" s="5"/>
      <c r="AQ63" s="5"/>
      <c r="AR63" s="5"/>
      <c r="AS63" s="5"/>
      <c r="AT63" s="150"/>
    </row>
    <row r="64" spans="1:46" s="185" customFormat="1" ht="15.75">
      <c r="A64" s="139" t="s">
        <v>590</v>
      </c>
      <c r="B64" s="140" t="s">
        <v>375</v>
      </c>
      <c r="C64" s="140" t="s">
        <v>1865</v>
      </c>
      <c r="D64" s="141" t="s">
        <v>1026</v>
      </c>
      <c r="E64" s="141" t="s">
        <v>1026</v>
      </c>
      <c r="F64" s="140" t="s">
        <v>497</v>
      </c>
      <c r="G64" s="142"/>
      <c r="H64" s="143">
        <v>8497</v>
      </c>
      <c r="I64" s="143">
        <v>12809</v>
      </c>
      <c r="J64" s="140" t="s">
        <v>340</v>
      </c>
      <c r="K64" s="140" t="s">
        <v>340</v>
      </c>
      <c r="L64" s="144" t="s">
        <v>340</v>
      </c>
      <c r="M64" s="140" t="s">
        <v>340</v>
      </c>
      <c r="N64" s="140" t="s">
        <v>340</v>
      </c>
      <c r="O64" s="140"/>
      <c r="P64" s="144"/>
      <c r="Q64" s="182">
        <v>1</v>
      </c>
      <c r="R64" s="182">
        <v>21.463372937857937</v>
      </c>
      <c r="S64" s="152" t="s">
        <v>340</v>
      </c>
      <c r="T64" s="145"/>
      <c r="U64" s="145"/>
      <c r="V64" s="153">
        <v>1</v>
      </c>
      <c r="W64" s="146" t="s">
        <v>1252</v>
      </c>
      <c r="X64" s="140"/>
      <c r="Y64" s="140">
        <v>2</v>
      </c>
      <c r="Z64" s="140"/>
      <c r="AA64" s="140"/>
      <c r="AB64" s="147" t="s">
        <v>340</v>
      </c>
      <c r="AC64" s="145" t="s">
        <v>340</v>
      </c>
      <c r="AD64" s="145"/>
      <c r="AE64" s="145"/>
      <c r="AF64" s="148"/>
      <c r="AG64" s="148"/>
      <c r="AH64" s="149"/>
      <c r="AI64" s="140"/>
      <c r="AJ64" s="140" t="s">
        <v>340</v>
      </c>
      <c r="AK64" s="183"/>
      <c r="AL64" s="184"/>
      <c r="AM64" s="184"/>
      <c r="AN64" s="184"/>
      <c r="AO64" s="5">
        <v>1978.5</v>
      </c>
      <c r="AP64" s="5"/>
      <c r="AQ64" s="5"/>
      <c r="AR64" s="5"/>
      <c r="AS64" s="5"/>
      <c r="AT64" s="150">
        <v>1978.5</v>
      </c>
    </row>
    <row r="65" spans="1:46" s="185" customFormat="1" ht="15.75">
      <c r="A65" s="139" t="s">
        <v>415</v>
      </c>
      <c r="B65" s="140" t="s">
        <v>375</v>
      </c>
      <c r="C65" s="140" t="s">
        <v>1644</v>
      </c>
      <c r="D65" s="141" t="s">
        <v>892</v>
      </c>
      <c r="E65" s="141" t="s">
        <v>892</v>
      </c>
      <c r="F65" s="140" t="s">
        <v>384</v>
      </c>
      <c r="G65" s="142"/>
      <c r="H65" s="143">
        <v>1784</v>
      </c>
      <c r="I65" s="143">
        <v>12515</v>
      </c>
      <c r="J65" s="140" t="s">
        <v>340</v>
      </c>
      <c r="K65" s="140"/>
      <c r="L65" s="144" t="s">
        <v>340</v>
      </c>
      <c r="M65" s="140" t="s">
        <v>340</v>
      </c>
      <c r="N65" s="140" t="s">
        <v>340</v>
      </c>
      <c r="O65" s="140" t="s">
        <v>340</v>
      </c>
      <c r="P65" s="144"/>
      <c r="Q65" s="182">
        <v>1</v>
      </c>
      <c r="R65" s="182">
        <v>12.42853125878714</v>
      </c>
      <c r="S65" s="145"/>
      <c r="T65" s="145"/>
      <c r="U65" s="145"/>
      <c r="V65" s="140">
        <v>5</v>
      </c>
      <c r="W65" s="146" t="s">
        <v>1296</v>
      </c>
      <c r="X65" s="140"/>
      <c r="Y65" s="140">
        <v>2</v>
      </c>
      <c r="Z65" s="140"/>
      <c r="AA65" s="140"/>
      <c r="AB65" s="147" t="s">
        <v>340</v>
      </c>
      <c r="AC65" s="145" t="s">
        <v>340</v>
      </c>
      <c r="AD65" s="145"/>
      <c r="AE65" s="145"/>
      <c r="AF65" s="148"/>
      <c r="AG65" s="148"/>
      <c r="AH65" s="149"/>
      <c r="AI65" s="140" t="s">
        <v>340</v>
      </c>
      <c r="AJ65" s="140" t="s">
        <v>340</v>
      </c>
      <c r="AK65" s="183">
        <v>1996</v>
      </c>
      <c r="AL65" s="184">
        <v>1120.376</v>
      </c>
      <c r="AM65" s="184"/>
      <c r="AN65" s="184">
        <v>1120.376</v>
      </c>
      <c r="AO65" s="5">
        <v>1200.4</v>
      </c>
      <c r="AP65" s="5"/>
      <c r="AQ65" s="5"/>
      <c r="AR65" s="5"/>
      <c r="AS65" s="5"/>
      <c r="AT65" s="150">
        <v>232.776</v>
      </c>
    </row>
    <row r="66" spans="1:46" s="185" customFormat="1" ht="30">
      <c r="A66" s="139" t="s">
        <v>406</v>
      </c>
      <c r="B66" s="140" t="s">
        <v>375</v>
      </c>
      <c r="C66" s="140" t="s">
        <v>1737</v>
      </c>
      <c r="D66" s="141" t="s">
        <v>983</v>
      </c>
      <c r="E66" s="141" t="s">
        <v>983</v>
      </c>
      <c r="F66" s="140" t="s">
        <v>384</v>
      </c>
      <c r="G66" s="142"/>
      <c r="H66" s="143"/>
      <c r="I66" s="143">
        <f>1339+1249</f>
        <v>2588</v>
      </c>
      <c r="J66" s="140" t="s">
        <v>340</v>
      </c>
      <c r="K66" s="140"/>
      <c r="L66" s="144"/>
      <c r="M66" s="140"/>
      <c r="N66" s="140"/>
      <c r="O66" s="140"/>
      <c r="P66" s="144" t="s">
        <v>340</v>
      </c>
      <c r="Q66" s="182">
        <v>1</v>
      </c>
      <c r="R66" s="182">
        <v>9.687750200160128</v>
      </c>
      <c r="S66" s="145"/>
      <c r="T66" s="145"/>
      <c r="U66" s="145"/>
      <c r="V66" s="140">
        <v>2</v>
      </c>
      <c r="W66" s="146" t="s">
        <v>1314</v>
      </c>
      <c r="X66" s="140"/>
      <c r="Y66" s="140">
        <v>1</v>
      </c>
      <c r="Z66" s="140"/>
      <c r="AA66" s="140"/>
      <c r="AB66" s="147"/>
      <c r="AC66" s="145" t="s">
        <v>340</v>
      </c>
      <c r="AD66" s="145"/>
      <c r="AE66" s="145"/>
      <c r="AF66" s="148"/>
      <c r="AG66" s="148"/>
      <c r="AH66" s="149"/>
      <c r="AI66" s="140" t="s">
        <v>340</v>
      </c>
      <c r="AJ66" s="140" t="s">
        <v>340</v>
      </c>
      <c r="AK66" s="183">
        <v>1996</v>
      </c>
      <c r="AL66" s="184">
        <v>233.103</v>
      </c>
      <c r="AM66" s="184"/>
      <c r="AN66" s="184">
        <v>233.103</v>
      </c>
      <c r="AO66" s="5">
        <v>1134.7</v>
      </c>
      <c r="AP66" s="5"/>
      <c r="AQ66" s="5"/>
      <c r="AR66" s="5"/>
      <c r="AS66" s="5"/>
      <c r="AT66" s="150">
        <v>1367.83</v>
      </c>
    </row>
    <row r="67" spans="1:46" s="185" customFormat="1" ht="15.75">
      <c r="A67" s="139" t="s">
        <v>476</v>
      </c>
      <c r="B67" s="140" t="s">
        <v>375</v>
      </c>
      <c r="C67" s="140" t="s">
        <v>1746</v>
      </c>
      <c r="D67" s="141" t="s">
        <v>994</v>
      </c>
      <c r="E67" s="141" t="s">
        <v>994</v>
      </c>
      <c r="F67" s="140" t="s">
        <v>348</v>
      </c>
      <c r="G67" s="142"/>
      <c r="H67" s="143">
        <v>17965</v>
      </c>
      <c r="I67" s="143">
        <v>21779</v>
      </c>
      <c r="J67" s="140" t="s">
        <v>340</v>
      </c>
      <c r="K67" s="140" t="s">
        <v>340</v>
      </c>
      <c r="L67" s="144"/>
      <c r="M67" s="140" t="s">
        <v>340</v>
      </c>
      <c r="N67" s="140"/>
      <c r="O67" s="140"/>
      <c r="P67" s="144"/>
      <c r="Q67" s="182">
        <v>2</v>
      </c>
      <c r="R67" s="182">
        <v>36.84065022669468</v>
      </c>
      <c r="S67" s="143" t="s">
        <v>340</v>
      </c>
      <c r="T67" s="143"/>
      <c r="U67" s="143"/>
      <c r="V67" s="140">
        <v>8</v>
      </c>
      <c r="W67" s="146" t="s">
        <v>1249</v>
      </c>
      <c r="X67" s="140"/>
      <c r="Y67" s="140">
        <v>2</v>
      </c>
      <c r="Z67" s="140"/>
      <c r="AA67" s="140"/>
      <c r="AB67" s="147" t="s">
        <v>340</v>
      </c>
      <c r="AC67" s="145" t="s">
        <v>340</v>
      </c>
      <c r="AD67" s="145"/>
      <c r="AE67" s="145"/>
      <c r="AF67" s="148"/>
      <c r="AG67" s="148"/>
      <c r="AH67" s="149"/>
      <c r="AI67" s="140"/>
      <c r="AJ67" s="140" t="s">
        <v>340</v>
      </c>
      <c r="AK67" s="183">
        <v>1999</v>
      </c>
      <c r="AL67" s="184"/>
      <c r="AM67" s="184"/>
      <c r="AN67" s="184"/>
      <c r="AO67" s="5"/>
      <c r="AP67" s="5">
        <v>49.98114812</v>
      </c>
      <c r="AQ67" s="5"/>
      <c r="AR67" s="5">
        <v>955.5</v>
      </c>
      <c r="AS67" s="5">
        <v>45</v>
      </c>
      <c r="AT67" s="150">
        <v>15.48114812</v>
      </c>
    </row>
    <row r="68" spans="1:46" s="185" customFormat="1" ht="30">
      <c r="A68" s="139" t="s">
        <v>537</v>
      </c>
      <c r="B68" s="140" t="s">
        <v>375</v>
      </c>
      <c r="C68" s="140" t="s">
        <v>164</v>
      </c>
      <c r="D68" s="141" t="s">
        <v>1128</v>
      </c>
      <c r="E68" s="141" t="s">
        <v>1128</v>
      </c>
      <c r="F68" s="140" t="s">
        <v>497</v>
      </c>
      <c r="G68" s="142"/>
      <c r="H68" s="143"/>
      <c r="I68" s="143">
        <f>1248+1046</f>
        <v>2294</v>
      </c>
      <c r="J68" s="140"/>
      <c r="K68" s="140" t="s">
        <v>340</v>
      </c>
      <c r="L68" s="144"/>
      <c r="M68" s="140"/>
      <c r="N68" s="140"/>
      <c r="O68" s="140"/>
      <c r="P68" s="144" t="s">
        <v>340</v>
      </c>
      <c r="Q68" s="182">
        <v>1</v>
      </c>
      <c r="R68" s="182">
        <v>28.78306878306878</v>
      </c>
      <c r="S68" s="152"/>
      <c r="T68" s="145"/>
      <c r="U68" s="145"/>
      <c r="V68" s="153">
        <v>9</v>
      </c>
      <c r="W68" s="146" t="s">
        <v>1216</v>
      </c>
      <c r="X68" s="140"/>
      <c r="Y68" s="140">
        <v>1</v>
      </c>
      <c r="Z68" s="140"/>
      <c r="AA68" s="140"/>
      <c r="AB68" s="147"/>
      <c r="AC68" s="145" t="s">
        <v>340</v>
      </c>
      <c r="AD68" s="145"/>
      <c r="AE68" s="145"/>
      <c r="AF68" s="148"/>
      <c r="AG68" s="148"/>
      <c r="AH68" s="149"/>
      <c r="AI68" s="140"/>
      <c r="AJ68" s="140"/>
      <c r="AK68" s="183"/>
      <c r="AL68" s="184"/>
      <c r="AM68" s="184"/>
      <c r="AN68" s="184"/>
      <c r="AO68" s="5"/>
      <c r="AP68" s="5"/>
      <c r="AQ68" s="5"/>
      <c r="AR68" s="5">
        <v>840.7139999999999</v>
      </c>
      <c r="AS68" s="5"/>
      <c r="AT68" s="150">
        <v>84.714</v>
      </c>
    </row>
    <row r="69" spans="1:46" s="185" customFormat="1" ht="30">
      <c r="A69" s="139" t="s">
        <v>493</v>
      </c>
      <c r="B69" s="140" t="s">
        <v>375</v>
      </c>
      <c r="C69" s="140" t="s">
        <v>1794</v>
      </c>
      <c r="D69" s="141" t="s">
        <v>855</v>
      </c>
      <c r="E69" s="141" t="s">
        <v>986</v>
      </c>
      <c r="F69" s="140" t="s">
        <v>490</v>
      </c>
      <c r="G69" s="142"/>
      <c r="H69" s="143">
        <v>70288</v>
      </c>
      <c r="I69" s="143">
        <v>56270</v>
      </c>
      <c r="J69" s="140"/>
      <c r="K69" s="140"/>
      <c r="L69" s="144" t="s">
        <v>340</v>
      </c>
      <c r="M69" s="140" t="s">
        <v>340</v>
      </c>
      <c r="N69" s="140" t="s">
        <v>340</v>
      </c>
      <c r="O69" s="140"/>
      <c r="P69" s="144"/>
      <c r="Q69" s="182">
        <v>4</v>
      </c>
      <c r="R69" s="182">
        <v>93.85467517837027</v>
      </c>
      <c r="S69" s="152"/>
      <c r="T69" s="145"/>
      <c r="U69" s="145"/>
      <c r="V69" s="153">
        <v>6</v>
      </c>
      <c r="W69" s="146" t="s">
        <v>1172</v>
      </c>
      <c r="X69" s="140"/>
      <c r="Y69" s="140">
        <v>2</v>
      </c>
      <c r="Z69" s="140" t="s">
        <v>340</v>
      </c>
      <c r="AA69" s="140"/>
      <c r="AB69" s="147"/>
      <c r="AC69" s="145" t="s">
        <v>340</v>
      </c>
      <c r="AD69" s="145"/>
      <c r="AE69" s="145"/>
      <c r="AF69" s="148"/>
      <c r="AG69" s="148"/>
      <c r="AH69" s="149"/>
      <c r="AI69" s="140"/>
      <c r="AJ69" s="140"/>
      <c r="AK69" s="183"/>
      <c r="AL69" s="184"/>
      <c r="AM69" s="184"/>
      <c r="AN69" s="184"/>
      <c r="AO69" s="5"/>
      <c r="AP69" s="5"/>
      <c r="AQ69" s="5"/>
      <c r="AR69" s="5"/>
      <c r="AS69" s="5"/>
      <c r="AT69" s="150"/>
    </row>
    <row r="70" spans="1:46" s="185" customFormat="1" ht="15.75">
      <c r="A70" s="139" t="s">
        <v>513</v>
      </c>
      <c r="B70" s="140" t="s">
        <v>375</v>
      </c>
      <c r="C70" s="140" t="s">
        <v>182</v>
      </c>
      <c r="D70" s="141" t="s">
        <v>1138</v>
      </c>
      <c r="E70" s="141" t="s">
        <v>1138</v>
      </c>
      <c r="F70" s="140" t="s">
        <v>497</v>
      </c>
      <c r="G70" s="142"/>
      <c r="H70" s="143"/>
      <c r="I70" s="143">
        <f>269+17</f>
        <v>286</v>
      </c>
      <c r="J70" s="140"/>
      <c r="K70" s="140"/>
      <c r="L70" s="144"/>
      <c r="M70" s="140"/>
      <c r="N70" s="140"/>
      <c r="O70" s="140"/>
      <c r="P70" s="144" t="s">
        <v>340</v>
      </c>
      <c r="Q70" s="182">
        <v>1</v>
      </c>
      <c r="R70" s="182">
        <v>29.411764705882355</v>
      </c>
      <c r="S70" s="152"/>
      <c r="T70" s="145"/>
      <c r="U70" s="145"/>
      <c r="V70" s="153"/>
      <c r="W70" s="146" t="s">
        <v>1350</v>
      </c>
      <c r="X70" s="140"/>
      <c r="Y70" s="140">
        <v>1</v>
      </c>
      <c r="Z70" s="140"/>
      <c r="AA70" s="140"/>
      <c r="AB70" s="147"/>
      <c r="AC70" s="145" t="s">
        <v>340</v>
      </c>
      <c r="AD70" s="145"/>
      <c r="AE70" s="145"/>
      <c r="AF70" s="148"/>
      <c r="AG70" s="148"/>
      <c r="AH70" s="149"/>
      <c r="AI70" s="140"/>
      <c r="AJ70" s="140"/>
      <c r="AK70" s="183"/>
      <c r="AL70" s="184"/>
      <c r="AM70" s="184"/>
      <c r="AN70" s="184"/>
      <c r="AO70" s="5"/>
      <c r="AP70" s="5"/>
      <c r="AQ70" s="5"/>
      <c r="AR70" s="5"/>
      <c r="AS70" s="5"/>
      <c r="AT70" s="150"/>
    </row>
    <row r="71" spans="1:46" s="185" customFormat="1" ht="30">
      <c r="A71" s="139" t="s">
        <v>489</v>
      </c>
      <c r="B71" s="140" t="s">
        <v>375</v>
      </c>
      <c r="C71" s="140" t="s">
        <v>1798</v>
      </c>
      <c r="D71" s="141" t="s">
        <v>988</v>
      </c>
      <c r="E71" s="141" t="s">
        <v>988</v>
      </c>
      <c r="F71" s="140" t="s">
        <v>490</v>
      </c>
      <c r="G71" s="142"/>
      <c r="H71" s="143">
        <v>48495</v>
      </c>
      <c r="I71" s="143">
        <v>19543</v>
      </c>
      <c r="J71" s="140"/>
      <c r="K71" s="140"/>
      <c r="L71" s="144"/>
      <c r="M71" s="140" t="s">
        <v>340</v>
      </c>
      <c r="N71" s="140" t="s">
        <v>340</v>
      </c>
      <c r="O71" s="140" t="s">
        <v>340</v>
      </c>
      <c r="P71" s="144"/>
      <c r="Q71" s="182">
        <v>4</v>
      </c>
      <c r="R71" s="182">
        <v>82.62295081967211</v>
      </c>
      <c r="S71" s="145"/>
      <c r="T71" s="145"/>
      <c r="U71" s="145"/>
      <c r="V71" s="153">
        <v>10</v>
      </c>
      <c r="W71" s="146" t="s">
        <v>1208</v>
      </c>
      <c r="X71" s="140"/>
      <c r="Y71" s="140">
        <v>2</v>
      </c>
      <c r="Z71" s="140" t="s">
        <v>340</v>
      </c>
      <c r="AA71" s="140"/>
      <c r="AB71" s="147"/>
      <c r="AC71" s="145" t="s">
        <v>340</v>
      </c>
      <c r="AD71" s="145"/>
      <c r="AE71" s="145"/>
      <c r="AF71" s="148"/>
      <c r="AG71" s="148"/>
      <c r="AH71" s="149"/>
      <c r="AI71" s="140"/>
      <c r="AJ71" s="140"/>
      <c r="AK71" s="183"/>
      <c r="AL71" s="184"/>
      <c r="AM71" s="184"/>
      <c r="AN71" s="184"/>
      <c r="AO71" s="5"/>
      <c r="AP71" s="5"/>
      <c r="AQ71" s="5"/>
      <c r="AR71" s="5"/>
      <c r="AS71" s="5"/>
      <c r="AT71" s="150"/>
    </row>
    <row r="72" spans="1:46" s="185" customFormat="1" ht="15.75">
      <c r="A72" s="154" t="s">
        <v>506</v>
      </c>
      <c r="B72" s="155" t="s">
        <v>375</v>
      </c>
      <c r="C72" s="155" t="s">
        <v>187</v>
      </c>
      <c r="D72" s="156" t="s">
        <v>1143</v>
      </c>
      <c r="E72" s="156" t="s">
        <v>1143</v>
      </c>
      <c r="F72" s="155" t="s">
        <v>497</v>
      </c>
      <c r="G72" s="157"/>
      <c r="H72" s="158"/>
      <c r="I72" s="158"/>
      <c r="J72" s="155"/>
      <c r="K72" s="155"/>
      <c r="L72" s="159"/>
      <c r="M72" s="155"/>
      <c r="N72" s="155"/>
      <c r="O72" s="155"/>
      <c r="P72" s="159" t="s">
        <v>340</v>
      </c>
      <c r="Q72" s="186"/>
      <c r="R72" s="186"/>
      <c r="S72" s="158"/>
      <c r="T72" s="158"/>
      <c r="U72" s="158"/>
      <c r="V72" s="155"/>
      <c r="W72" s="160" t="s">
        <v>1168</v>
      </c>
      <c r="X72" s="155"/>
      <c r="Y72" s="155">
        <v>1</v>
      </c>
      <c r="Z72" s="155"/>
      <c r="AA72" s="155"/>
      <c r="AB72" s="161"/>
      <c r="AC72" s="162" t="s">
        <v>340</v>
      </c>
      <c r="AD72" s="162"/>
      <c r="AE72" s="162"/>
      <c r="AF72" s="163"/>
      <c r="AG72" s="163"/>
      <c r="AH72" s="164"/>
      <c r="AI72" s="155"/>
      <c r="AJ72" s="155"/>
      <c r="AK72" s="187"/>
      <c r="AL72" s="188"/>
      <c r="AM72" s="188"/>
      <c r="AN72" s="188"/>
      <c r="AO72" s="137"/>
      <c r="AP72" s="137">
        <v>2.265</v>
      </c>
      <c r="AQ72" s="137">
        <v>5.007</v>
      </c>
      <c r="AR72" s="137">
        <v>92.59899999999999</v>
      </c>
      <c r="AS72" s="137"/>
      <c r="AT72" s="165">
        <v>99.871</v>
      </c>
    </row>
    <row r="73" spans="1:46" s="185" customFormat="1" ht="30">
      <c r="A73" s="139" t="s">
        <v>686</v>
      </c>
      <c r="B73" s="140" t="s">
        <v>360</v>
      </c>
      <c r="C73" s="140" t="s">
        <v>1969</v>
      </c>
      <c r="D73" s="141" t="s">
        <v>985</v>
      </c>
      <c r="E73" s="141" t="s">
        <v>985</v>
      </c>
      <c r="F73" s="140" t="s">
        <v>497</v>
      </c>
      <c r="G73" s="142"/>
      <c r="H73" s="143">
        <v>183</v>
      </c>
      <c r="I73" s="143">
        <v>4889</v>
      </c>
      <c r="J73" s="140"/>
      <c r="K73" s="140"/>
      <c r="L73" s="144"/>
      <c r="M73" s="140"/>
      <c r="N73" s="140"/>
      <c r="O73" s="140"/>
      <c r="P73" s="144" t="s">
        <v>340</v>
      </c>
      <c r="Q73" s="182">
        <v>2</v>
      </c>
      <c r="R73" s="182">
        <v>20.604026845637584</v>
      </c>
      <c r="S73" s="143" t="s">
        <v>340</v>
      </c>
      <c r="T73" s="143"/>
      <c r="U73" s="143" t="s">
        <v>340</v>
      </c>
      <c r="V73" s="140"/>
      <c r="W73" s="146" t="s">
        <v>1147</v>
      </c>
      <c r="X73" s="140"/>
      <c r="Y73" s="140">
        <v>2</v>
      </c>
      <c r="Z73" s="140"/>
      <c r="AA73" s="140"/>
      <c r="AB73" s="147"/>
      <c r="AC73" s="145" t="s">
        <v>340</v>
      </c>
      <c r="AD73" s="145"/>
      <c r="AE73" s="145"/>
      <c r="AF73" s="148"/>
      <c r="AG73" s="148"/>
      <c r="AH73" s="149"/>
      <c r="AI73" s="140"/>
      <c r="AJ73" s="140"/>
      <c r="AK73" s="183"/>
      <c r="AL73" s="184"/>
      <c r="AM73" s="184"/>
      <c r="AN73" s="184"/>
      <c r="AO73" s="5"/>
      <c r="AP73" s="5"/>
      <c r="AQ73" s="5"/>
      <c r="AR73" s="5">
        <v>1180.84567</v>
      </c>
      <c r="AS73" s="5"/>
      <c r="AT73" s="150">
        <v>118.84567</v>
      </c>
    </row>
    <row r="74" spans="1:46" s="185" customFormat="1" ht="30">
      <c r="A74" s="139" t="s">
        <v>658</v>
      </c>
      <c r="B74" s="140" t="s">
        <v>360</v>
      </c>
      <c r="C74" s="140" t="s">
        <v>1933</v>
      </c>
      <c r="D74" s="141" t="s">
        <v>985</v>
      </c>
      <c r="E74" s="141" t="s">
        <v>985</v>
      </c>
      <c r="F74" s="140" t="s">
        <v>497</v>
      </c>
      <c r="G74" s="151"/>
      <c r="H74" s="143"/>
      <c r="I74" s="143">
        <f>2078+2043</f>
        <v>4121</v>
      </c>
      <c r="J74" s="140" t="s">
        <v>340</v>
      </c>
      <c r="K74" s="140"/>
      <c r="L74" s="144"/>
      <c r="M74" s="140" t="s">
        <v>340</v>
      </c>
      <c r="N74" s="140"/>
      <c r="O74" s="140" t="s">
        <v>340</v>
      </c>
      <c r="P74" s="144"/>
      <c r="Q74" s="182">
        <v>1</v>
      </c>
      <c r="R74" s="182">
        <v>2.693437806072478</v>
      </c>
      <c r="S74" s="145" t="s">
        <v>340</v>
      </c>
      <c r="T74" s="145"/>
      <c r="U74" s="145"/>
      <c r="V74" s="140">
        <v>2</v>
      </c>
      <c r="W74" s="146" t="s">
        <v>1189</v>
      </c>
      <c r="X74" s="140"/>
      <c r="Y74" s="140">
        <v>1</v>
      </c>
      <c r="Z74" s="140"/>
      <c r="AA74" s="140"/>
      <c r="AB74" s="147"/>
      <c r="AC74" s="145" t="s">
        <v>340</v>
      </c>
      <c r="AD74" s="145"/>
      <c r="AE74" s="145"/>
      <c r="AF74" s="148"/>
      <c r="AG74" s="148"/>
      <c r="AH74" s="149"/>
      <c r="AI74" s="140"/>
      <c r="AJ74" s="140" t="s">
        <v>340</v>
      </c>
      <c r="AK74" s="183"/>
      <c r="AL74" s="184"/>
      <c r="AM74" s="184"/>
      <c r="AN74" s="184"/>
      <c r="AO74" s="5">
        <v>2596.6</v>
      </c>
      <c r="AP74" s="5"/>
      <c r="AQ74" s="5"/>
      <c r="AR74" s="5">
        <v>561.686</v>
      </c>
      <c r="AS74" s="5"/>
      <c r="AT74" s="150">
        <v>3158.286</v>
      </c>
    </row>
    <row r="75" spans="1:46" s="185" customFormat="1" ht="30">
      <c r="A75" s="139" t="s">
        <v>369</v>
      </c>
      <c r="B75" s="140" t="s">
        <v>360</v>
      </c>
      <c r="C75" s="140" t="s">
        <v>1544</v>
      </c>
      <c r="D75" s="141" t="s">
        <v>862</v>
      </c>
      <c r="E75" s="141" t="s">
        <v>861</v>
      </c>
      <c r="F75" s="140" t="s">
        <v>347</v>
      </c>
      <c r="G75" s="142">
        <v>689357</v>
      </c>
      <c r="H75" s="143">
        <v>24917</v>
      </c>
      <c r="I75" s="143">
        <v>51573</v>
      </c>
      <c r="J75" s="140" t="s">
        <v>340</v>
      </c>
      <c r="K75" s="140" t="s">
        <v>340</v>
      </c>
      <c r="L75" s="144" t="s">
        <v>340</v>
      </c>
      <c r="M75" s="140"/>
      <c r="N75" s="140" t="s">
        <v>340</v>
      </c>
      <c r="O75" s="140" t="s">
        <v>340</v>
      </c>
      <c r="P75" s="144"/>
      <c r="Q75" s="182">
        <v>1</v>
      </c>
      <c r="R75" s="182">
        <v>23.84233501669092</v>
      </c>
      <c r="S75" s="143" t="s">
        <v>340</v>
      </c>
      <c r="T75" s="143"/>
      <c r="U75" s="143"/>
      <c r="V75" s="140">
        <v>2</v>
      </c>
      <c r="W75" s="146" t="s">
        <v>1246</v>
      </c>
      <c r="X75" s="140"/>
      <c r="Y75" s="140">
        <v>2</v>
      </c>
      <c r="Z75" s="140" t="s">
        <v>340</v>
      </c>
      <c r="AA75" s="140"/>
      <c r="AB75" s="147"/>
      <c r="AC75" s="145" t="s">
        <v>340</v>
      </c>
      <c r="AD75" s="145"/>
      <c r="AE75" s="145"/>
      <c r="AF75" s="148"/>
      <c r="AG75" s="148"/>
      <c r="AH75" s="149">
        <v>5</v>
      </c>
      <c r="AI75" s="140"/>
      <c r="AJ75" s="140" t="s">
        <v>340</v>
      </c>
      <c r="AK75" s="183"/>
      <c r="AL75" s="184"/>
      <c r="AM75" s="184"/>
      <c r="AN75" s="184"/>
      <c r="AO75" s="5"/>
      <c r="AP75" s="5"/>
      <c r="AQ75" s="5"/>
      <c r="AR75" s="5">
        <v>194.1</v>
      </c>
      <c r="AS75" s="5"/>
      <c r="AT75" s="150">
        <v>194.1</v>
      </c>
    </row>
    <row r="76" spans="1:46" s="185" customFormat="1" ht="15.75">
      <c r="A76" s="139" t="s">
        <v>617</v>
      </c>
      <c r="B76" s="140" t="s">
        <v>360</v>
      </c>
      <c r="C76" s="140" t="s">
        <v>2024</v>
      </c>
      <c r="D76" s="141" t="s">
        <v>1100</v>
      </c>
      <c r="E76" s="141" t="s">
        <v>1100</v>
      </c>
      <c r="F76" s="140" t="s">
        <v>497</v>
      </c>
      <c r="G76" s="142"/>
      <c r="H76" s="143"/>
      <c r="I76" s="143">
        <f>427+401</f>
        <v>828</v>
      </c>
      <c r="J76" s="140"/>
      <c r="K76" s="140"/>
      <c r="L76" s="144"/>
      <c r="M76" s="140"/>
      <c r="N76" s="140"/>
      <c r="O76" s="140"/>
      <c r="P76" s="144" t="s">
        <v>340</v>
      </c>
      <c r="Q76" s="182">
        <v>1</v>
      </c>
      <c r="R76" s="182">
        <v>25.12562814070352</v>
      </c>
      <c r="S76" s="145" t="s">
        <v>340</v>
      </c>
      <c r="T76" s="145"/>
      <c r="U76" s="145"/>
      <c r="V76" s="153">
        <v>1</v>
      </c>
      <c r="W76" s="146" t="s">
        <v>1173</v>
      </c>
      <c r="X76" s="140"/>
      <c r="Y76" s="140">
        <v>2</v>
      </c>
      <c r="Z76" s="140"/>
      <c r="AA76" s="140"/>
      <c r="AB76" s="147"/>
      <c r="AC76" s="145" t="s">
        <v>340</v>
      </c>
      <c r="AD76" s="145"/>
      <c r="AE76" s="145"/>
      <c r="AF76" s="148"/>
      <c r="AG76" s="148"/>
      <c r="AH76" s="149"/>
      <c r="AI76" s="140"/>
      <c r="AJ76" s="140"/>
      <c r="AK76" s="183"/>
      <c r="AL76" s="184"/>
      <c r="AM76" s="184"/>
      <c r="AN76" s="184"/>
      <c r="AO76" s="5"/>
      <c r="AP76" s="5"/>
      <c r="AQ76" s="5"/>
      <c r="AR76" s="5">
        <v>22.2</v>
      </c>
      <c r="AS76" s="5"/>
      <c r="AT76" s="150">
        <v>22.2</v>
      </c>
    </row>
    <row r="77" spans="1:46" s="185" customFormat="1" ht="30">
      <c r="A77" s="139" t="s">
        <v>608</v>
      </c>
      <c r="B77" s="140" t="s">
        <v>360</v>
      </c>
      <c r="C77" s="140" t="s">
        <v>116</v>
      </c>
      <c r="D77" s="141" t="s">
        <v>1103</v>
      </c>
      <c r="E77" s="141" t="s">
        <v>1103</v>
      </c>
      <c r="F77" s="140" t="s">
        <v>497</v>
      </c>
      <c r="G77" s="142"/>
      <c r="H77" s="143"/>
      <c r="I77" s="143"/>
      <c r="J77" s="140"/>
      <c r="K77" s="140"/>
      <c r="L77" s="144"/>
      <c r="M77" s="140"/>
      <c r="N77" s="140"/>
      <c r="O77" s="140"/>
      <c r="P77" s="144" t="s">
        <v>340</v>
      </c>
      <c r="Q77" s="182"/>
      <c r="R77" s="182"/>
      <c r="S77" s="143" t="s">
        <v>340</v>
      </c>
      <c r="T77" s="143"/>
      <c r="U77" s="143"/>
      <c r="V77" s="140"/>
      <c r="W77" s="146" t="s">
        <v>1259</v>
      </c>
      <c r="X77" s="140"/>
      <c r="Y77" s="140">
        <v>1</v>
      </c>
      <c r="Z77" s="140"/>
      <c r="AA77" s="140"/>
      <c r="AB77" s="147"/>
      <c r="AC77" s="145" t="s">
        <v>340</v>
      </c>
      <c r="AD77" s="145"/>
      <c r="AE77" s="145"/>
      <c r="AF77" s="148"/>
      <c r="AG77" s="148"/>
      <c r="AH77" s="149"/>
      <c r="AI77" s="140"/>
      <c r="AJ77" s="140"/>
      <c r="AK77" s="183"/>
      <c r="AL77" s="184"/>
      <c r="AM77" s="184"/>
      <c r="AN77" s="184"/>
      <c r="AO77" s="5"/>
      <c r="AP77" s="5"/>
      <c r="AQ77" s="5"/>
      <c r="AR77" s="5">
        <v>452.2971299999999</v>
      </c>
      <c r="AS77" s="5"/>
      <c r="AT77" s="150">
        <v>452.2971299999999</v>
      </c>
    </row>
    <row r="78" spans="1:46" s="185" customFormat="1" ht="15.75">
      <c r="A78" s="139" t="s">
        <v>423</v>
      </c>
      <c r="B78" s="140" t="s">
        <v>360</v>
      </c>
      <c r="C78" s="140" t="s">
        <v>1680</v>
      </c>
      <c r="D78" s="141" t="s">
        <v>961</v>
      </c>
      <c r="E78" s="141" t="s">
        <v>961</v>
      </c>
      <c r="F78" s="140" t="s">
        <v>384</v>
      </c>
      <c r="G78" s="142"/>
      <c r="H78" s="143">
        <v>1290</v>
      </c>
      <c r="I78" s="143">
        <v>24749</v>
      </c>
      <c r="J78" s="140" t="s">
        <v>340</v>
      </c>
      <c r="K78" s="140"/>
      <c r="L78" s="144"/>
      <c r="M78" s="140" t="s">
        <v>340</v>
      </c>
      <c r="N78" s="140" t="s">
        <v>340</v>
      </c>
      <c r="O78" s="140" t="s">
        <v>340</v>
      </c>
      <c r="P78" s="144"/>
      <c r="Q78" s="182">
        <v>1</v>
      </c>
      <c r="R78" s="182">
        <v>17.4567930868939</v>
      </c>
      <c r="S78" s="145" t="s">
        <v>340</v>
      </c>
      <c r="T78" s="145"/>
      <c r="U78" s="145"/>
      <c r="V78" s="140"/>
      <c r="W78" s="146" t="s">
        <v>1239</v>
      </c>
      <c r="X78" s="140"/>
      <c r="Y78" s="140">
        <v>2</v>
      </c>
      <c r="Z78" s="140"/>
      <c r="AA78" s="140"/>
      <c r="AB78" s="147" t="s">
        <v>340</v>
      </c>
      <c r="AC78" s="145" t="s">
        <v>340</v>
      </c>
      <c r="AD78" s="145"/>
      <c r="AE78" s="145"/>
      <c r="AF78" s="148"/>
      <c r="AG78" s="148"/>
      <c r="AH78" s="149"/>
      <c r="AI78" s="140" t="s">
        <v>340</v>
      </c>
      <c r="AJ78" s="140" t="s">
        <v>340</v>
      </c>
      <c r="AK78" s="183">
        <v>1998</v>
      </c>
      <c r="AL78" s="184">
        <v>599.392</v>
      </c>
      <c r="AM78" s="184"/>
      <c r="AN78" s="184">
        <v>599.392</v>
      </c>
      <c r="AO78" s="5">
        <v>5221.6</v>
      </c>
      <c r="AP78" s="5"/>
      <c r="AQ78" s="5"/>
      <c r="AR78" s="5"/>
      <c r="AS78" s="5"/>
      <c r="AT78" s="150">
        <v>582.992</v>
      </c>
    </row>
    <row r="79" spans="1:46" s="185" customFormat="1" ht="30">
      <c r="A79" s="139" t="s">
        <v>591</v>
      </c>
      <c r="B79" s="140" t="s">
        <v>360</v>
      </c>
      <c r="C79" s="140" t="s">
        <v>1979</v>
      </c>
      <c r="D79" s="141" t="s">
        <v>985</v>
      </c>
      <c r="E79" s="141" t="s">
        <v>985</v>
      </c>
      <c r="F79" s="140" t="s">
        <v>497</v>
      </c>
      <c r="G79" s="142"/>
      <c r="H79" s="143"/>
      <c r="I79" s="143">
        <f>132+139</f>
        <v>271</v>
      </c>
      <c r="J79" s="140"/>
      <c r="K79" s="140"/>
      <c r="L79" s="144"/>
      <c r="M79" s="140"/>
      <c r="N79" s="140"/>
      <c r="O79" s="140"/>
      <c r="P79" s="144" t="s">
        <v>340</v>
      </c>
      <c r="Q79" s="182">
        <v>6</v>
      </c>
      <c r="R79" s="182">
        <v>66.66666666666666</v>
      </c>
      <c r="S79" s="152" t="s">
        <v>340</v>
      </c>
      <c r="T79" s="145"/>
      <c r="U79" s="145" t="s">
        <v>340</v>
      </c>
      <c r="V79" s="153"/>
      <c r="W79" s="146" t="s">
        <v>1276</v>
      </c>
      <c r="X79" s="140"/>
      <c r="Y79" s="140">
        <v>2</v>
      </c>
      <c r="Z79" s="140"/>
      <c r="AA79" s="140"/>
      <c r="AB79" s="147"/>
      <c r="AC79" s="145" t="s">
        <v>340</v>
      </c>
      <c r="AD79" s="145"/>
      <c r="AE79" s="145"/>
      <c r="AF79" s="148"/>
      <c r="AG79" s="148"/>
      <c r="AH79" s="149"/>
      <c r="AI79" s="140"/>
      <c r="AJ79" s="140"/>
      <c r="AK79" s="183"/>
      <c r="AL79" s="184"/>
      <c r="AM79" s="184"/>
      <c r="AN79" s="184"/>
      <c r="AO79" s="5"/>
      <c r="AP79" s="5"/>
      <c r="AQ79" s="5"/>
      <c r="AR79" s="5">
        <v>1565.7831099999999</v>
      </c>
      <c r="AS79" s="5"/>
      <c r="AT79" s="150">
        <v>1565.7831099999999</v>
      </c>
    </row>
    <row r="80" spans="1:46" s="185" customFormat="1" ht="30">
      <c r="A80" s="139" t="s">
        <v>479</v>
      </c>
      <c r="B80" s="140" t="s">
        <v>360</v>
      </c>
      <c r="C80" s="140" t="s">
        <v>1744</v>
      </c>
      <c r="D80" s="141" t="s">
        <v>992</v>
      </c>
      <c r="E80" s="141" t="s">
        <v>992</v>
      </c>
      <c r="F80" s="140" t="s">
        <v>348</v>
      </c>
      <c r="G80" s="142"/>
      <c r="H80" s="143">
        <v>3611</v>
      </c>
      <c r="I80" s="143">
        <v>3031</v>
      </c>
      <c r="J80" s="140"/>
      <c r="K80" s="140"/>
      <c r="L80" s="144"/>
      <c r="M80" s="140" t="s">
        <v>340</v>
      </c>
      <c r="N80" s="140"/>
      <c r="O80" s="140"/>
      <c r="P80" s="144"/>
      <c r="Q80" s="182">
        <v>5</v>
      </c>
      <c r="R80" s="182">
        <v>62.24818694601128</v>
      </c>
      <c r="S80" s="143" t="s">
        <v>340</v>
      </c>
      <c r="T80" s="143"/>
      <c r="U80" s="143"/>
      <c r="V80" s="140">
        <v>2</v>
      </c>
      <c r="W80" s="146" t="s">
        <v>1181</v>
      </c>
      <c r="X80" s="140"/>
      <c r="Y80" s="140">
        <v>2</v>
      </c>
      <c r="Z80" s="140"/>
      <c r="AA80" s="140"/>
      <c r="AB80" s="147" t="s">
        <v>340</v>
      </c>
      <c r="AC80" s="145" t="s">
        <v>340</v>
      </c>
      <c r="AD80" s="145"/>
      <c r="AE80" s="145"/>
      <c r="AF80" s="148"/>
      <c r="AG80" s="148"/>
      <c r="AH80" s="149"/>
      <c r="AI80" s="140"/>
      <c r="AJ80" s="140"/>
      <c r="AK80" s="183">
        <v>1996</v>
      </c>
      <c r="AL80" s="184">
        <v>58.4</v>
      </c>
      <c r="AM80" s="184"/>
      <c r="AN80" s="184">
        <v>58.4</v>
      </c>
      <c r="AO80" s="5"/>
      <c r="AP80" s="5"/>
      <c r="AQ80" s="5"/>
      <c r="AR80" s="5"/>
      <c r="AS80" s="5"/>
      <c r="AT80" s="150">
        <v>58.4</v>
      </c>
    </row>
    <row r="81" spans="1:46" s="185" customFormat="1" ht="15.75">
      <c r="A81" s="139" t="s">
        <v>565</v>
      </c>
      <c r="B81" s="140" t="s">
        <v>360</v>
      </c>
      <c r="C81" s="140" t="s">
        <v>6</v>
      </c>
      <c r="D81" s="141" t="s">
        <v>1123</v>
      </c>
      <c r="E81" s="141" t="s">
        <v>1123</v>
      </c>
      <c r="F81" s="140" t="s">
        <v>497</v>
      </c>
      <c r="G81" s="142"/>
      <c r="H81" s="143"/>
      <c r="I81" s="143">
        <f>558+733</f>
        <v>1291</v>
      </c>
      <c r="J81" s="140" t="s">
        <v>340</v>
      </c>
      <c r="K81" s="140"/>
      <c r="L81" s="144"/>
      <c r="M81" s="140"/>
      <c r="N81" s="140"/>
      <c r="O81" s="140"/>
      <c r="P81" s="144" t="s">
        <v>340</v>
      </c>
      <c r="Q81" s="182">
        <v>1</v>
      </c>
      <c r="R81" s="182">
        <v>5.457025920873124</v>
      </c>
      <c r="S81" s="143" t="s">
        <v>340</v>
      </c>
      <c r="T81" s="143"/>
      <c r="U81" s="143"/>
      <c r="V81" s="140">
        <v>2</v>
      </c>
      <c r="W81" s="146"/>
      <c r="X81" s="140"/>
      <c r="Y81" s="140">
        <v>1</v>
      </c>
      <c r="Z81" s="140"/>
      <c r="AA81" s="140"/>
      <c r="AB81" s="147"/>
      <c r="AC81" s="145" t="s">
        <v>340</v>
      </c>
      <c r="AD81" s="145"/>
      <c r="AE81" s="145"/>
      <c r="AF81" s="148"/>
      <c r="AG81" s="148"/>
      <c r="AH81" s="149"/>
      <c r="AI81" s="140"/>
      <c r="AJ81" s="140"/>
      <c r="AK81" s="183"/>
      <c r="AL81" s="184"/>
      <c r="AM81" s="184"/>
      <c r="AN81" s="184"/>
      <c r="AO81" s="5">
        <v>1956.6</v>
      </c>
      <c r="AP81" s="5"/>
      <c r="AQ81" s="5"/>
      <c r="AR81" s="5"/>
      <c r="AS81" s="5"/>
      <c r="AT81" s="150">
        <v>1956.6</v>
      </c>
    </row>
    <row r="82" spans="1:46" s="185" customFormat="1" ht="15.75">
      <c r="A82" s="139" t="s">
        <v>409</v>
      </c>
      <c r="B82" s="140" t="s">
        <v>360</v>
      </c>
      <c r="C82" s="140" t="s">
        <v>1625</v>
      </c>
      <c r="D82" s="141" t="s">
        <v>893</v>
      </c>
      <c r="E82" s="141" t="s">
        <v>893</v>
      </c>
      <c r="F82" s="140" t="s">
        <v>384</v>
      </c>
      <c r="G82" s="142"/>
      <c r="H82" s="143">
        <v>3660</v>
      </c>
      <c r="I82" s="143">
        <v>18470</v>
      </c>
      <c r="J82" s="140" t="s">
        <v>340</v>
      </c>
      <c r="K82" s="140" t="s">
        <v>340</v>
      </c>
      <c r="L82" s="144" t="s">
        <v>340</v>
      </c>
      <c r="M82" s="140" t="s">
        <v>340</v>
      </c>
      <c r="N82" s="140" t="s">
        <v>340</v>
      </c>
      <c r="O82" s="140" t="s">
        <v>340</v>
      </c>
      <c r="P82" s="144"/>
      <c r="Q82" s="182">
        <v>1</v>
      </c>
      <c r="R82" s="182">
        <v>23.541186461239842</v>
      </c>
      <c r="S82" s="145" t="s">
        <v>340</v>
      </c>
      <c r="T82" s="145"/>
      <c r="U82" s="145"/>
      <c r="V82" s="140">
        <v>1</v>
      </c>
      <c r="W82" s="146" t="s">
        <v>1308</v>
      </c>
      <c r="X82" s="140"/>
      <c r="Y82" s="140">
        <v>2</v>
      </c>
      <c r="Z82" s="140"/>
      <c r="AA82" s="140"/>
      <c r="AB82" s="147" t="s">
        <v>340</v>
      </c>
      <c r="AC82" s="145" t="s">
        <v>340</v>
      </c>
      <c r="AD82" s="145"/>
      <c r="AE82" s="145"/>
      <c r="AF82" s="148"/>
      <c r="AG82" s="148"/>
      <c r="AH82" s="149"/>
      <c r="AI82" s="140" t="s">
        <v>340</v>
      </c>
      <c r="AJ82" s="140" t="s">
        <v>340</v>
      </c>
      <c r="AK82" s="183">
        <v>1996</v>
      </c>
      <c r="AL82" s="184">
        <v>902.1</v>
      </c>
      <c r="AM82" s="184"/>
      <c r="AN82" s="184">
        <v>902.1</v>
      </c>
      <c r="AO82" s="5">
        <v>3538</v>
      </c>
      <c r="AP82" s="5"/>
      <c r="AQ82" s="5"/>
      <c r="AR82" s="5"/>
      <c r="AS82" s="5"/>
      <c r="AT82" s="150">
        <v>444.1</v>
      </c>
    </row>
    <row r="83" spans="1:46" s="185" customFormat="1" ht="15.75">
      <c r="A83" s="139" t="s">
        <v>359</v>
      </c>
      <c r="B83" s="140" t="s">
        <v>360</v>
      </c>
      <c r="C83" s="140" t="s">
        <v>1547</v>
      </c>
      <c r="D83" s="141" t="s">
        <v>862</v>
      </c>
      <c r="E83" s="141" t="s">
        <v>866</v>
      </c>
      <c r="F83" s="140" t="s">
        <v>347</v>
      </c>
      <c r="G83" s="142">
        <v>685039</v>
      </c>
      <c r="H83" s="143">
        <v>18090</v>
      </c>
      <c r="I83" s="143">
        <v>38628</v>
      </c>
      <c r="J83" s="140" t="s">
        <v>340</v>
      </c>
      <c r="K83" s="140" t="s">
        <v>340</v>
      </c>
      <c r="L83" s="144" t="s">
        <v>340</v>
      </c>
      <c r="M83" s="140"/>
      <c r="N83" s="140" t="s">
        <v>340</v>
      </c>
      <c r="O83" s="140"/>
      <c r="P83" s="144"/>
      <c r="Q83" s="182">
        <v>1</v>
      </c>
      <c r="R83" s="182">
        <v>23.04764630133066</v>
      </c>
      <c r="S83" s="145" t="s">
        <v>340</v>
      </c>
      <c r="T83" s="145"/>
      <c r="U83" s="145"/>
      <c r="V83" s="140">
        <v>1</v>
      </c>
      <c r="W83" s="146" t="s">
        <v>1179</v>
      </c>
      <c r="X83" s="140"/>
      <c r="Y83" s="140">
        <v>2</v>
      </c>
      <c r="Z83" s="140" t="s">
        <v>340</v>
      </c>
      <c r="AA83" s="140"/>
      <c r="AB83" s="147"/>
      <c r="AC83" s="145" t="s">
        <v>340</v>
      </c>
      <c r="AD83" s="145"/>
      <c r="AE83" s="145"/>
      <c r="AF83" s="148"/>
      <c r="AG83" s="148"/>
      <c r="AH83" s="149">
        <v>10</v>
      </c>
      <c r="AI83" s="140"/>
      <c r="AJ83" s="140" t="s">
        <v>340</v>
      </c>
      <c r="AK83" s="183"/>
      <c r="AL83" s="184"/>
      <c r="AM83" s="184"/>
      <c r="AN83" s="184"/>
      <c r="AO83" s="5"/>
      <c r="AP83" s="5"/>
      <c r="AQ83" s="5"/>
      <c r="AR83" s="5">
        <v>229.4</v>
      </c>
      <c r="AS83" s="5"/>
      <c r="AT83" s="150">
        <v>229.4</v>
      </c>
    </row>
    <row r="84" spans="1:46" s="185" customFormat="1" ht="30">
      <c r="A84" s="139" t="s">
        <v>530</v>
      </c>
      <c r="B84" s="140" t="s">
        <v>360</v>
      </c>
      <c r="C84" s="140" t="s">
        <v>1947</v>
      </c>
      <c r="D84" s="141" t="s">
        <v>985</v>
      </c>
      <c r="E84" s="141" t="s">
        <v>985</v>
      </c>
      <c r="F84" s="140" t="s">
        <v>497</v>
      </c>
      <c r="G84" s="142"/>
      <c r="H84" s="143">
        <v>322</v>
      </c>
      <c r="I84" s="143">
        <v>10057</v>
      </c>
      <c r="J84" s="140" t="s">
        <v>340</v>
      </c>
      <c r="K84" s="140"/>
      <c r="L84" s="144"/>
      <c r="M84" s="140" t="s">
        <v>340</v>
      </c>
      <c r="N84" s="140"/>
      <c r="O84" s="140" t="s">
        <v>340</v>
      </c>
      <c r="P84" s="144"/>
      <c r="Q84" s="182">
        <v>1</v>
      </c>
      <c r="R84" s="182">
        <v>7.2913482115561</v>
      </c>
      <c r="S84" s="143" t="s">
        <v>340</v>
      </c>
      <c r="T84" s="143"/>
      <c r="U84" s="143"/>
      <c r="V84" s="140">
        <v>4</v>
      </c>
      <c r="W84" s="146" t="s">
        <v>1338</v>
      </c>
      <c r="X84" s="140"/>
      <c r="Y84" s="140">
        <v>1</v>
      </c>
      <c r="Z84" s="140"/>
      <c r="AA84" s="140" t="s">
        <v>340</v>
      </c>
      <c r="AB84" s="147"/>
      <c r="AC84" s="145" t="s">
        <v>340</v>
      </c>
      <c r="AD84" s="145"/>
      <c r="AE84" s="145"/>
      <c r="AF84" s="148"/>
      <c r="AG84" s="148"/>
      <c r="AH84" s="149"/>
      <c r="AI84" s="140"/>
      <c r="AJ84" s="140" t="s">
        <v>340</v>
      </c>
      <c r="AK84" s="183"/>
      <c r="AL84" s="184"/>
      <c r="AM84" s="184"/>
      <c r="AN84" s="184"/>
      <c r="AO84" s="5">
        <v>4483.6</v>
      </c>
      <c r="AP84" s="5"/>
      <c r="AQ84" s="5"/>
      <c r="AR84" s="5">
        <v>943.7419999999998</v>
      </c>
      <c r="AS84" s="5"/>
      <c r="AT84" s="150">
        <v>5427.342000000001</v>
      </c>
    </row>
    <row r="85" spans="1:46" s="185" customFormat="1" ht="15.75">
      <c r="A85" s="139" t="s">
        <v>470</v>
      </c>
      <c r="B85" s="140" t="s">
        <v>360</v>
      </c>
      <c r="C85" s="140" t="s">
        <v>1753</v>
      </c>
      <c r="D85" s="141" t="s">
        <v>995</v>
      </c>
      <c r="E85" s="141" t="s">
        <v>995</v>
      </c>
      <c r="F85" s="140" t="s">
        <v>348</v>
      </c>
      <c r="G85" s="151"/>
      <c r="H85" s="143">
        <v>528</v>
      </c>
      <c r="I85" s="143">
        <v>5232</v>
      </c>
      <c r="J85" s="140"/>
      <c r="K85" s="140"/>
      <c r="L85" s="144"/>
      <c r="M85" s="140" t="s">
        <v>340</v>
      </c>
      <c r="N85" s="140"/>
      <c r="O85" s="140"/>
      <c r="P85" s="144"/>
      <c r="Q85" s="182">
        <v>5</v>
      </c>
      <c r="R85" s="182">
        <v>69.24538545059717</v>
      </c>
      <c r="S85" s="145" t="s">
        <v>340</v>
      </c>
      <c r="T85" s="145"/>
      <c r="U85" s="145"/>
      <c r="V85" s="140"/>
      <c r="W85" s="146" t="s">
        <v>1197</v>
      </c>
      <c r="X85" s="140"/>
      <c r="Y85" s="140">
        <v>2</v>
      </c>
      <c r="Z85" s="140"/>
      <c r="AA85" s="140"/>
      <c r="AB85" s="147" t="s">
        <v>340</v>
      </c>
      <c r="AC85" s="145" t="s">
        <v>340</v>
      </c>
      <c r="AD85" s="145"/>
      <c r="AE85" s="145"/>
      <c r="AF85" s="148"/>
      <c r="AG85" s="148"/>
      <c r="AH85" s="149"/>
      <c r="AI85" s="140"/>
      <c r="AJ85" s="140"/>
      <c r="AK85" s="183">
        <v>1996</v>
      </c>
      <c r="AL85" s="184">
        <v>114.75</v>
      </c>
      <c r="AM85" s="184"/>
      <c r="AN85" s="184">
        <v>114.75</v>
      </c>
      <c r="AO85" s="5"/>
      <c r="AP85" s="5"/>
      <c r="AQ85" s="5"/>
      <c r="AR85" s="5"/>
      <c r="AS85" s="5"/>
      <c r="AT85" s="150">
        <v>114.75</v>
      </c>
    </row>
    <row r="86" spans="1:46" s="185" customFormat="1" ht="30">
      <c r="A86" s="139" t="s">
        <v>389</v>
      </c>
      <c r="B86" s="140" t="s">
        <v>360</v>
      </c>
      <c r="C86" s="140" t="s">
        <v>1732</v>
      </c>
      <c r="D86" s="141" t="s">
        <v>985</v>
      </c>
      <c r="E86" s="141" t="s">
        <v>985</v>
      </c>
      <c r="F86" s="140" t="s">
        <v>384</v>
      </c>
      <c r="G86" s="151"/>
      <c r="H86" s="143"/>
      <c r="I86" s="143">
        <f>581+674</f>
        <v>1255</v>
      </c>
      <c r="J86" s="140" t="s">
        <v>340</v>
      </c>
      <c r="K86" s="140"/>
      <c r="L86" s="144"/>
      <c r="M86" s="140"/>
      <c r="N86" s="140"/>
      <c r="O86" s="140"/>
      <c r="P86" s="144" t="s">
        <v>340</v>
      </c>
      <c r="Q86" s="182">
        <v>1</v>
      </c>
      <c r="R86" s="182">
        <v>6.092124814264487</v>
      </c>
      <c r="S86" s="145" t="s">
        <v>340</v>
      </c>
      <c r="T86" s="145"/>
      <c r="U86" s="145"/>
      <c r="V86" s="140">
        <v>2</v>
      </c>
      <c r="W86" s="146"/>
      <c r="X86" s="140"/>
      <c r="Y86" s="140">
        <v>1</v>
      </c>
      <c r="Z86" s="140"/>
      <c r="AA86" s="140"/>
      <c r="AB86" s="147"/>
      <c r="AC86" s="145" t="s">
        <v>340</v>
      </c>
      <c r="AD86" s="145"/>
      <c r="AE86" s="145"/>
      <c r="AF86" s="148"/>
      <c r="AG86" s="148"/>
      <c r="AH86" s="149"/>
      <c r="AI86" s="140" t="s">
        <v>340</v>
      </c>
      <c r="AJ86" s="140"/>
      <c r="AK86" s="183">
        <v>1997</v>
      </c>
      <c r="AL86" s="184"/>
      <c r="AM86" s="184"/>
      <c r="AN86" s="184"/>
      <c r="AO86" s="5">
        <v>1274.3</v>
      </c>
      <c r="AP86" s="5"/>
      <c r="AQ86" s="5"/>
      <c r="AR86" s="5">
        <v>1198.02999</v>
      </c>
      <c r="AS86" s="5"/>
      <c r="AT86" s="150">
        <v>2472.32999</v>
      </c>
    </row>
    <row r="87" spans="1:46" s="185" customFormat="1" ht="15.75">
      <c r="A87" s="139" t="s">
        <v>505</v>
      </c>
      <c r="B87" s="140" t="s">
        <v>360</v>
      </c>
      <c r="C87" s="140" t="s">
        <v>188</v>
      </c>
      <c r="D87" s="141" t="s">
        <v>1144</v>
      </c>
      <c r="E87" s="141" t="s">
        <v>1144</v>
      </c>
      <c r="F87" s="140" t="s">
        <v>497</v>
      </c>
      <c r="G87" s="142"/>
      <c r="H87" s="143"/>
      <c r="I87" s="143"/>
      <c r="J87" s="140"/>
      <c r="K87" s="140"/>
      <c r="L87" s="144"/>
      <c r="M87" s="140"/>
      <c r="N87" s="140"/>
      <c r="O87" s="140"/>
      <c r="P87" s="144" t="s">
        <v>340</v>
      </c>
      <c r="Q87" s="182"/>
      <c r="R87" s="182"/>
      <c r="S87" s="145" t="s">
        <v>340</v>
      </c>
      <c r="T87" s="145"/>
      <c r="U87" s="145"/>
      <c r="V87" s="153"/>
      <c r="W87" s="146" t="s">
        <v>1184</v>
      </c>
      <c r="X87" s="140"/>
      <c r="Y87" s="140">
        <v>2</v>
      </c>
      <c r="Z87" s="140"/>
      <c r="AA87" s="140"/>
      <c r="AB87" s="147"/>
      <c r="AC87" s="145" t="s">
        <v>340</v>
      </c>
      <c r="AD87" s="145"/>
      <c r="AE87" s="145"/>
      <c r="AF87" s="148"/>
      <c r="AG87" s="148"/>
      <c r="AH87" s="149"/>
      <c r="AI87" s="140"/>
      <c r="AJ87" s="140"/>
      <c r="AK87" s="183"/>
      <c r="AL87" s="184"/>
      <c r="AM87" s="184"/>
      <c r="AN87" s="184"/>
      <c r="AO87" s="5"/>
      <c r="AP87" s="5">
        <v>5</v>
      </c>
      <c r="AQ87" s="5">
        <v>0.1980000000000004</v>
      </c>
      <c r="AR87" s="5">
        <v>36.077000000000005</v>
      </c>
      <c r="AS87" s="5"/>
      <c r="AT87" s="150">
        <v>41.275</v>
      </c>
    </row>
    <row r="88" spans="1:46" s="185" customFormat="1" ht="30">
      <c r="A88" s="139" t="s">
        <v>500</v>
      </c>
      <c r="B88" s="140" t="s">
        <v>360</v>
      </c>
      <c r="C88" s="140" t="s">
        <v>40</v>
      </c>
      <c r="D88" s="141" t="s">
        <v>985</v>
      </c>
      <c r="E88" s="141" t="s">
        <v>985</v>
      </c>
      <c r="F88" s="140" t="s">
        <v>497</v>
      </c>
      <c r="G88" s="142"/>
      <c r="H88" s="143"/>
      <c r="I88" s="143">
        <f>1328+1205</f>
        <v>2533</v>
      </c>
      <c r="J88" s="140" t="s">
        <v>340</v>
      </c>
      <c r="K88" s="140"/>
      <c r="L88" s="144"/>
      <c r="M88" s="140"/>
      <c r="N88" s="140"/>
      <c r="O88" s="140"/>
      <c r="P88" s="144" t="s">
        <v>340</v>
      </c>
      <c r="Q88" s="182">
        <v>1</v>
      </c>
      <c r="R88" s="182">
        <v>7.475083056478406</v>
      </c>
      <c r="S88" s="145" t="s">
        <v>340</v>
      </c>
      <c r="T88" s="145"/>
      <c r="U88" s="145"/>
      <c r="V88" s="140">
        <v>2</v>
      </c>
      <c r="W88" s="146" t="s">
        <v>1325</v>
      </c>
      <c r="X88" s="140"/>
      <c r="Y88" s="140">
        <v>1</v>
      </c>
      <c r="Z88" s="140"/>
      <c r="AA88" s="140"/>
      <c r="AB88" s="147"/>
      <c r="AC88" s="145" t="s">
        <v>340</v>
      </c>
      <c r="AD88" s="145"/>
      <c r="AE88" s="145"/>
      <c r="AF88" s="148"/>
      <c r="AG88" s="148"/>
      <c r="AH88" s="149"/>
      <c r="AI88" s="140"/>
      <c r="AJ88" s="140" t="s">
        <v>340</v>
      </c>
      <c r="AK88" s="183"/>
      <c r="AL88" s="184"/>
      <c r="AM88" s="184"/>
      <c r="AN88" s="184"/>
      <c r="AO88" s="5">
        <v>1707.5</v>
      </c>
      <c r="AP88" s="5"/>
      <c r="AQ88" s="5"/>
      <c r="AR88" s="5">
        <v>665.65935</v>
      </c>
      <c r="AS88" s="5"/>
      <c r="AT88" s="150">
        <v>2373.15935</v>
      </c>
    </row>
    <row r="89" spans="1:46" s="185" customFormat="1" ht="15.75">
      <c r="A89" s="154" t="s">
        <v>465</v>
      </c>
      <c r="B89" s="155" t="s">
        <v>360</v>
      </c>
      <c r="C89" s="155" t="s">
        <v>1748</v>
      </c>
      <c r="D89" s="156" t="s">
        <v>996</v>
      </c>
      <c r="E89" s="156" t="s">
        <v>996</v>
      </c>
      <c r="F89" s="155" t="s">
        <v>348</v>
      </c>
      <c r="G89" s="157"/>
      <c r="H89" s="158">
        <v>6058</v>
      </c>
      <c r="I89" s="158">
        <v>6634</v>
      </c>
      <c r="J89" s="155"/>
      <c r="K89" s="155"/>
      <c r="L89" s="159"/>
      <c r="M89" s="155" t="s">
        <v>340</v>
      </c>
      <c r="N89" s="155"/>
      <c r="O89" s="155"/>
      <c r="P89" s="159"/>
      <c r="Q89" s="186">
        <v>2</v>
      </c>
      <c r="R89" s="186">
        <v>54.43904195930128</v>
      </c>
      <c r="S89" s="158" t="s">
        <v>340</v>
      </c>
      <c r="T89" s="158"/>
      <c r="U89" s="158"/>
      <c r="V89" s="155">
        <v>1</v>
      </c>
      <c r="W89" s="160" t="s">
        <v>1194</v>
      </c>
      <c r="X89" s="155"/>
      <c r="Y89" s="155">
        <v>2</v>
      </c>
      <c r="Z89" s="155"/>
      <c r="AA89" s="155"/>
      <c r="AB89" s="161" t="s">
        <v>340</v>
      </c>
      <c r="AC89" s="162" t="s">
        <v>340</v>
      </c>
      <c r="AD89" s="162"/>
      <c r="AE89" s="162"/>
      <c r="AF89" s="163"/>
      <c r="AG89" s="163"/>
      <c r="AH89" s="164"/>
      <c r="AI89" s="155"/>
      <c r="AJ89" s="155"/>
      <c r="AK89" s="187">
        <v>1996</v>
      </c>
      <c r="AL89" s="188">
        <v>147.3</v>
      </c>
      <c r="AM89" s="188"/>
      <c r="AN89" s="188">
        <v>147.3</v>
      </c>
      <c r="AO89" s="137"/>
      <c r="AP89" s="137"/>
      <c r="AQ89" s="137"/>
      <c r="AR89" s="137"/>
      <c r="AS89" s="137"/>
      <c r="AT89" s="165">
        <v>147.3</v>
      </c>
    </row>
    <row r="90" spans="1:46" s="185" customFormat="1" ht="30">
      <c r="A90" s="139" t="s">
        <v>696</v>
      </c>
      <c r="B90" s="140" t="s">
        <v>346</v>
      </c>
      <c r="C90" s="140" t="s">
        <v>1900</v>
      </c>
      <c r="D90" s="141" t="s">
        <v>891</v>
      </c>
      <c r="E90" s="141" t="s">
        <v>891</v>
      </c>
      <c r="F90" s="140" t="s">
        <v>497</v>
      </c>
      <c r="G90" s="142"/>
      <c r="H90" s="143"/>
      <c r="I90" s="143">
        <f>778+828</f>
        <v>1606</v>
      </c>
      <c r="J90" s="140" t="s">
        <v>340</v>
      </c>
      <c r="K90" s="140"/>
      <c r="L90" s="144" t="s">
        <v>340</v>
      </c>
      <c r="M90" s="140"/>
      <c r="N90" s="140" t="s">
        <v>340</v>
      </c>
      <c r="O90" s="140"/>
      <c r="P90" s="144"/>
      <c r="Q90" s="182">
        <v>1</v>
      </c>
      <c r="R90" s="182">
        <v>6.884057971014493</v>
      </c>
      <c r="S90" s="143" t="s">
        <v>340</v>
      </c>
      <c r="T90" s="143"/>
      <c r="U90" s="143"/>
      <c r="V90" s="140">
        <v>3</v>
      </c>
      <c r="W90" s="146" t="s">
        <v>1163</v>
      </c>
      <c r="X90" s="140"/>
      <c r="Y90" s="140">
        <v>1</v>
      </c>
      <c r="Z90" s="140"/>
      <c r="AA90" s="140"/>
      <c r="AB90" s="147"/>
      <c r="AC90" s="145" t="s">
        <v>340</v>
      </c>
      <c r="AD90" s="145"/>
      <c r="AE90" s="145"/>
      <c r="AF90" s="148"/>
      <c r="AG90" s="148"/>
      <c r="AH90" s="149"/>
      <c r="AI90" s="140"/>
      <c r="AJ90" s="140" t="s">
        <v>340</v>
      </c>
      <c r="AK90" s="183"/>
      <c r="AL90" s="184"/>
      <c r="AM90" s="184"/>
      <c r="AN90" s="184"/>
      <c r="AO90" s="5">
        <v>424</v>
      </c>
      <c r="AP90" s="5"/>
      <c r="AQ90" s="5"/>
      <c r="AR90" s="5"/>
      <c r="AS90" s="5"/>
      <c r="AT90" s="150">
        <v>424</v>
      </c>
    </row>
    <row r="91" spans="1:46" s="185" customFormat="1" ht="30">
      <c r="A91" s="139" t="s">
        <v>692</v>
      </c>
      <c r="B91" s="140" t="s">
        <v>346</v>
      </c>
      <c r="C91" s="140" t="s">
        <v>1988</v>
      </c>
      <c r="D91" s="141" t="s">
        <v>891</v>
      </c>
      <c r="E91" s="141" t="s">
        <v>891</v>
      </c>
      <c r="F91" s="140" t="s">
        <v>497</v>
      </c>
      <c r="G91" s="142"/>
      <c r="H91" s="143"/>
      <c r="I91" s="143">
        <f>123+142</f>
        <v>265</v>
      </c>
      <c r="J91" s="140" t="s">
        <v>340</v>
      </c>
      <c r="K91" s="140"/>
      <c r="L91" s="144"/>
      <c r="M91" s="140"/>
      <c r="N91" s="140"/>
      <c r="O91" s="140"/>
      <c r="P91" s="144" t="s">
        <v>340</v>
      </c>
      <c r="Q91" s="182">
        <v>1</v>
      </c>
      <c r="R91" s="182">
        <v>38.028169014084504</v>
      </c>
      <c r="S91" s="145" t="s">
        <v>340</v>
      </c>
      <c r="T91" s="145"/>
      <c r="U91" s="145"/>
      <c r="V91" s="140">
        <v>2</v>
      </c>
      <c r="W91" s="146" t="s">
        <v>1164</v>
      </c>
      <c r="X91" s="140"/>
      <c r="Y91" s="140">
        <v>1</v>
      </c>
      <c r="Z91" s="140"/>
      <c r="AA91" s="140"/>
      <c r="AB91" s="147"/>
      <c r="AC91" s="145" t="s">
        <v>340</v>
      </c>
      <c r="AD91" s="145"/>
      <c r="AE91" s="145"/>
      <c r="AF91" s="148"/>
      <c r="AG91" s="148"/>
      <c r="AH91" s="149"/>
      <c r="AI91" s="140"/>
      <c r="AJ91" s="140" t="s">
        <v>340</v>
      </c>
      <c r="AK91" s="183"/>
      <c r="AL91" s="184"/>
      <c r="AM91" s="184"/>
      <c r="AN91" s="184"/>
      <c r="AO91" s="5">
        <v>14.5</v>
      </c>
      <c r="AP91" s="5"/>
      <c r="AQ91" s="5"/>
      <c r="AR91" s="5"/>
      <c r="AS91" s="5"/>
      <c r="AT91" s="150">
        <v>14.5</v>
      </c>
    </row>
    <row r="92" spans="1:46" s="185" customFormat="1" ht="30">
      <c r="A92" s="139" t="s">
        <v>449</v>
      </c>
      <c r="B92" s="140" t="s">
        <v>346</v>
      </c>
      <c r="C92" s="140" t="s">
        <v>1710</v>
      </c>
      <c r="D92" s="141" t="s">
        <v>974</v>
      </c>
      <c r="E92" s="141" t="s">
        <v>974</v>
      </c>
      <c r="F92" s="140" t="s">
        <v>384</v>
      </c>
      <c r="G92" s="142"/>
      <c r="H92" s="143">
        <v>12190</v>
      </c>
      <c r="I92" s="143">
        <v>14547</v>
      </c>
      <c r="J92" s="140"/>
      <c r="K92" s="140"/>
      <c r="L92" s="144"/>
      <c r="M92" s="140"/>
      <c r="N92" s="140"/>
      <c r="O92" s="140"/>
      <c r="P92" s="144" t="s">
        <v>340</v>
      </c>
      <c r="Q92" s="182">
        <v>2</v>
      </c>
      <c r="R92" s="182">
        <v>56.72014835120535</v>
      </c>
      <c r="S92" s="152" t="s">
        <v>340</v>
      </c>
      <c r="T92" s="145"/>
      <c r="U92" s="145"/>
      <c r="V92" s="153">
        <v>3</v>
      </c>
      <c r="W92" s="146" t="s">
        <v>1167</v>
      </c>
      <c r="X92" s="140"/>
      <c r="Y92" s="140">
        <v>2</v>
      </c>
      <c r="Z92" s="140" t="s">
        <v>340</v>
      </c>
      <c r="AA92" s="140"/>
      <c r="AB92" s="147" t="s">
        <v>340</v>
      </c>
      <c r="AC92" s="145" t="s">
        <v>340</v>
      </c>
      <c r="AD92" s="145"/>
      <c r="AE92" s="145"/>
      <c r="AF92" s="148"/>
      <c r="AG92" s="148"/>
      <c r="AH92" s="149"/>
      <c r="AI92" s="140" t="s">
        <v>340</v>
      </c>
      <c r="AJ92" s="140"/>
      <c r="AK92" s="183">
        <v>1995</v>
      </c>
      <c r="AL92" s="184">
        <v>662.857</v>
      </c>
      <c r="AM92" s="184"/>
      <c r="AN92" s="184">
        <v>662.857</v>
      </c>
      <c r="AO92" s="5">
        <v>2558.6</v>
      </c>
      <c r="AP92" s="5"/>
      <c r="AQ92" s="5"/>
      <c r="AR92" s="5"/>
      <c r="AS92" s="5"/>
      <c r="AT92" s="150">
        <v>3221.457</v>
      </c>
    </row>
    <row r="93" spans="1:46" s="185" customFormat="1" ht="30">
      <c r="A93" s="139" t="s">
        <v>688</v>
      </c>
      <c r="B93" s="140" t="s">
        <v>346</v>
      </c>
      <c r="C93" s="140" t="s">
        <v>1992</v>
      </c>
      <c r="D93" s="141" t="s">
        <v>1064</v>
      </c>
      <c r="E93" s="141" t="s">
        <v>1064</v>
      </c>
      <c r="F93" s="140" t="s">
        <v>497</v>
      </c>
      <c r="G93" s="142"/>
      <c r="H93" s="143"/>
      <c r="I93" s="143">
        <f>661+652</f>
        <v>1313</v>
      </c>
      <c r="J93" s="140" t="s">
        <v>340</v>
      </c>
      <c r="K93" s="140"/>
      <c r="L93" s="144"/>
      <c r="M93" s="140"/>
      <c r="N93" s="140"/>
      <c r="O93" s="140"/>
      <c r="P93" s="144" t="s">
        <v>340</v>
      </c>
      <c r="Q93" s="182">
        <v>1</v>
      </c>
      <c r="R93" s="182">
        <v>4.141104294478527</v>
      </c>
      <c r="S93" s="143" t="s">
        <v>340</v>
      </c>
      <c r="T93" s="143"/>
      <c r="U93" s="143"/>
      <c r="V93" s="140">
        <v>2</v>
      </c>
      <c r="W93" s="146" t="s">
        <v>1169</v>
      </c>
      <c r="X93" s="140"/>
      <c r="Y93" s="140">
        <v>1</v>
      </c>
      <c r="Z93" s="140"/>
      <c r="AA93" s="140"/>
      <c r="AB93" s="147"/>
      <c r="AC93" s="145" t="s">
        <v>340</v>
      </c>
      <c r="AD93" s="145"/>
      <c r="AE93" s="145"/>
      <c r="AF93" s="148"/>
      <c r="AG93" s="148"/>
      <c r="AH93" s="149"/>
      <c r="AI93" s="140"/>
      <c r="AJ93" s="140" t="s">
        <v>340</v>
      </c>
      <c r="AK93" s="183"/>
      <c r="AL93" s="184"/>
      <c r="AM93" s="184"/>
      <c r="AN93" s="184"/>
      <c r="AO93" s="5">
        <v>501.4</v>
      </c>
      <c r="AP93" s="5"/>
      <c r="AQ93" s="5"/>
      <c r="AR93" s="5"/>
      <c r="AS93" s="5"/>
      <c r="AT93" s="150">
        <v>51.4</v>
      </c>
    </row>
    <row r="94" spans="1:46" s="185" customFormat="1" ht="15.75">
      <c r="A94" s="139" t="s">
        <v>722</v>
      </c>
      <c r="B94" s="140" t="s">
        <v>346</v>
      </c>
      <c r="C94" s="140" t="s">
        <v>1812</v>
      </c>
      <c r="D94" s="141" t="s">
        <v>862</v>
      </c>
      <c r="E94" s="141" t="s">
        <v>862</v>
      </c>
      <c r="F94" s="140" t="s">
        <v>711</v>
      </c>
      <c r="G94" s="142"/>
      <c r="H94" s="143">
        <v>352</v>
      </c>
      <c r="I94" s="143">
        <v>9085</v>
      </c>
      <c r="J94" s="140" t="s">
        <v>340</v>
      </c>
      <c r="K94" s="140"/>
      <c r="L94" s="144" t="s">
        <v>340</v>
      </c>
      <c r="M94" s="140" t="s">
        <v>340</v>
      </c>
      <c r="N94" s="140" t="s">
        <v>340</v>
      </c>
      <c r="O94" s="140" t="s">
        <v>340</v>
      </c>
      <c r="P94" s="144"/>
      <c r="Q94" s="182">
        <v>1</v>
      </c>
      <c r="R94" s="182">
        <v>5.337148544414033</v>
      </c>
      <c r="S94" s="145" t="s">
        <v>340</v>
      </c>
      <c r="T94" s="145"/>
      <c r="U94" s="145"/>
      <c r="V94" s="140"/>
      <c r="W94" s="146" t="s">
        <v>1189</v>
      </c>
      <c r="X94" s="140"/>
      <c r="Y94" s="140">
        <v>2</v>
      </c>
      <c r="Z94" s="140"/>
      <c r="AA94" s="140"/>
      <c r="AB94" s="147" t="s">
        <v>340</v>
      </c>
      <c r="AC94" s="145" t="s">
        <v>340</v>
      </c>
      <c r="AD94" s="145"/>
      <c r="AE94" s="145"/>
      <c r="AF94" s="148"/>
      <c r="AG94" s="148"/>
      <c r="AH94" s="149"/>
      <c r="AI94" s="140"/>
      <c r="AJ94" s="140" t="s">
        <v>340</v>
      </c>
      <c r="AK94" s="183"/>
      <c r="AL94" s="184"/>
      <c r="AM94" s="184"/>
      <c r="AN94" s="184"/>
      <c r="AO94" s="5"/>
      <c r="AP94" s="5"/>
      <c r="AQ94" s="5"/>
      <c r="AR94" s="5"/>
      <c r="AS94" s="5"/>
      <c r="AT94" s="150"/>
    </row>
    <row r="95" spans="1:46" s="185" customFormat="1" ht="30">
      <c r="A95" s="139" t="s">
        <v>666</v>
      </c>
      <c r="B95" s="140" t="s">
        <v>346</v>
      </c>
      <c r="C95" s="140" t="s">
        <v>2004</v>
      </c>
      <c r="D95" s="141" t="s">
        <v>891</v>
      </c>
      <c r="E95" s="141" t="s">
        <v>891</v>
      </c>
      <c r="F95" s="140" t="s">
        <v>497</v>
      </c>
      <c r="G95" s="142"/>
      <c r="H95" s="143"/>
      <c r="I95" s="143">
        <f>1690+1562</f>
        <v>3252</v>
      </c>
      <c r="J95" s="140"/>
      <c r="K95" s="140"/>
      <c r="L95" s="144"/>
      <c r="M95" s="140"/>
      <c r="N95" s="140"/>
      <c r="O95" s="140"/>
      <c r="P95" s="144" t="s">
        <v>340</v>
      </c>
      <c r="Q95" s="182">
        <v>1</v>
      </c>
      <c r="R95" s="182">
        <v>5.697823303457105</v>
      </c>
      <c r="S95" s="145" t="s">
        <v>340</v>
      </c>
      <c r="T95" s="145"/>
      <c r="U95" s="145"/>
      <c r="V95" s="153">
        <v>9</v>
      </c>
      <c r="W95" s="146" t="s">
        <v>1198</v>
      </c>
      <c r="X95" s="140"/>
      <c r="Y95" s="140">
        <v>1</v>
      </c>
      <c r="Z95" s="140"/>
      <c r="AA95" s="140"/>
      <c r="AB95" s="147"/>
      <c r="AC95" s="145" t="s">
        <v>340</v>
      </c>
      <c r="AD95" s="145"/>
      <c r="AE95" s="145"/>
      <c r="AF95" s="148"/>
      <c r="AG95" s="148"/>
      <c r="AH95" s="149"/>
      <c r="AI95" s="140"/>
      <c r="AJ95" s="140"/>
      <c r="AK95" s="183"/>
      <c r="AL95" s="184"/>
      <c r="AM95" s="184"/>
      <c r="AN95" s="184"/>
      <c r="AO95" s="5">
        <v>424</v>
      </c>
      <c r="AP95" s="5"/>
      <c r="AQ95" s="5"/>
      <c r="AR95" s="5"/>
      <c r="AS95" s="5"/>
      <c r="AT95" s="150">
        <v>424</v>
      </c>
    </row>
    <row r="96" spans="1:46" s="185" customFormat="1" ht="30">
      <c r="A96" s="139" t="s">
        <v>442</v>
      </c>
      <c r="B96" s="140" t="s">
        <v>346</v>
      </c>
      <c r="C96" s="140" t="s">
        <v>1712</v>
      </c>
      <c r="D96" s="141" t="s">
        <v>977</v>
      </c>
      <c r="E96" s="141" t="s">
        <v>977</v>
      </c>
      <c r="F96" s="140" t="s">
        <v>384</v>
      </c>
      <c r="G96" s="142"/>
      <c r="H96" s="143">
        <v>1147</v>
      </c>
      <c r="I96" s="143">
        <v>5683</v>
      </c>
      <c r="J96" s="140"/>
      <c r="K96" s="140"/>
      <c r="L96" s="144"/>
      <c r="M96" s="140"/>
      <c r="N96" s="140"/>
      <c r="O96" s="140"/>
      <c r="P96" s="144" t="s">
        <v>340</v>
      </c>
      <c r="Q96" s="182">
        <v>1</v>
      </c>
      <c r="R96" s="182">
        <v>53.56106273721814</v>
      </c>
      <c r="S96" s="145" t="s">
        <v>340</v>
      </c>
      <c r="T96" s="145"/>
      <c r="U96" s="145"/>
      <c r="V96" s="140">
        <v>3</v>
      </c>
      <c r="W96" s="146" t="s">
        <v>1199</v>
      </c>
      <c r="X96" s="140"/>
      <c r="Y96" s="140">
        <v>3</v>
      </c>
      <c r="Z96" s="140"/>
      <c r="AA96" s="140" t="s">
        <v>340</v>
      </c>
      <c r="AB96" s="147"/>
      <c r="AC96" s="145" t="s">
        <v>340</v>
      </c>
      <c r="AD96" s="145"/>
      <c r="AE96" s="145"/>
      <c r="AF96" s="148"/>
      <c r="AG96" s="148"/>
      <c r="AH96" s="149"/>
      <c r="AI96" s="140" t="s">
        <v>340</v>
      </c>
      <c r="AJ96" s="140"/>
      <c r="AK96" s="183">
        <v>1997</v>
      </c>
      <c r="AL96" s="184">
        <v>553.6</v>
      </c>
      <c r="AM96" s="184"/>
      <c r="AN96" s="184">
        <v>553.6</v>
      </c>
      <c r="AO96" s="5">
        <v>2932</v>
      </c>
      <c r="AP96" s="5"/>
      <c r="AQ96" s="5"/>
      <c r="AR96" s="5"/>
      <c r="AS96" s="5"/>
      <c r="AT96" s="150">
        <v>3485.6</v>
      </c>
    </row>
    <row r="97" spans="1:46" s="185" customFormat="1" ht="15.75">
      <c r="A97" s="139" t="s">
        <v>437</v>
      </c>
      <c r="B97" s="140" t="s">
        <v>346</v>
      </c>
      <c r="C97" s="140" t="s">
        <v>1705</v>
      </c>
      <c r="D97" s="141" t="s">
        <v>972</v>
      </c>
      <c r="E97" s="141" t="s">
        <v>972</v>
      </c>
      <c r="F97" s="140" t="s">
        <v>384</v>
      </c>
      <c r="G97" s="142"/>
      <c r="H97" s="143">
        <v>290</v>
      </c>
      <c r="I97" s="143">
        <v>6197</v>
      </c>
      <c r="J97" s="140" t="s">
        <v>340</v>
      </c>
      <c r="K97" s="140"/>
      <c r="L97" s="144"/>
      <c r="M97" s="140" t="s">
        <v>340</v>
      </c>
      <c r="N97" s="140"/>
      <c r="O97" s="140" t="s">
        <v>340</v>
      </c>
      <c r="P97" s="144"/>
      <c r="Q97" s="182">
        <v>1</v>
      </c>
      <c r="R97" s="182">
        <v>25.013948298307604</v>
      </c>
      <c r="S97" s="152" t="s">
        <v>340</v>
      </c>
      <c r="T97" s="145"/>
      <c r="U97" s="145"/>
      <c r="V97" s="153">
        <v>2</v>
      </c>
      <c r="W97" s="146" t="s">
        <v>1203</v>
      </c>
      <c r="X97" s="140"/>
      <c r="Y97" s="140">
        <v>1</v>
      </c>
      <c r="Z97" s="140"/>
      <c r="AA97" s="140" t="s">
        <v>340</v>
      </c>
      <c r="AB97" s="147"/>
      <c r="AC97" s="145" t="s">
        <v>340</v>
      </c>
      <c r="AD97" s="145"/>
      <c r="AE97" s="145"/>
      <c r="AF97" s="148"/>
      <c r="AG97" s="148"/>
      <c r="AH97" s="149"/>
      <c r="AI97" s="140" t="s">
        <v>340</v>
      </c>
      <c r="AJ97" s="140" t="s">
        <v>340</v>
      </c>
      <c r="AK97" s="183">
        <v>1995</v>
      </c>
      <c r="AL97" s="184">
        <v>1214.716</v>
      </c>
      <c r="AM97" s="184"/>
      <c r="AN97" s="184">
        <v>1214.716</v>
      </c>
      <c r="AO97" s="5">
        <v>500</v>
      </c>
      <c r="AP97" s="5"/>
      <c r="AQ97" s="5"/>
      <c r="AR97" s="5"/>
      <c r="AS97" s="5"/>
      <c r="AT97" s="150">
        <v>1714.716</v>
      </c>
    </row>
    <row r="98" spans="1:46" s="185" customFormat="1" ht="30">
      <c r="A98" s="139" t="s">
        <v>431</v>
      </c>
      <c r="B98" s="140" t="s">
        <v>346</v>
      </c>
      <c r="C98" s="140" t="s">
        <v>1723</v>
      </c>
      <c r="D98" s="141" t="s">
        <v>979</v>
      </c>
      <c r="E98" s="141" t="s">
        <v>979</v>
      </c>
      <c r="F98" s="140" t="s">
        <v>384</v>
      </c>
      <c r="G98" s="142"/>
      <c r="H98" s="143">
        <v>4</v>
      </c>
      <c r="I98" s="143">
        <v>3352</v>
      </c>
      <c r="J98" s="140" t="s">
        <v>340</v>
      </c>
      <c r="K98" s="140"/>
      <c r="L98" s="144"/>
      <c r="M98" s="140"/>
      <c r="N98" s="140"/>
      <c r="O98" s="140"/>
      <c r="P98" s="144" t="s">
        <v>340</v>
      </c>
      <c r="Q98" s="182">
        <v>2</v>
      </c>
      <c r="R98" s="182">
        <v>8.103521425540942</v>
      </c>
      <c r="S98" s="143" t="s">
        <v>340</v>
      </c>
      <c r="T98" s="143"/>
      <c r="U98" s="143"/>
      <c r="V98" s="140">
        <v>5</v>
      </c>
      <c r="W98" s="146" t="s">
        <v>1225</v>
      </c>
      <c r="X98" s="140"/>
      <c r="Y98" s="140">
        <v>1</v>
      </c>
      <c r="Z98" s="140"/>
      <c r="AA98" s="140" t="s">
        <v>340</v>
      </c>
      <c r="AB98" s="147"/>
      <c r="AC98" s="145" t="s">
        <v>340</v>
      </c>
      <c r="AD98" s="145"/>
      <c r="AE98" s="145"/>
      <c r="AF98" s="148"/>
      <c r="AG98" s="148"/>
      <c r="AH98" s="149"/>
      <c r="AI98" s="140" t="s">
        <v>340</v>
      </c>
      <c r="AJ98" s="140" t="s">
        <v>340</v>
      </c>
      <c r="AK98" s="183">
        <v>1996</v>
      </c>
      <c r="AL98" s="184">
        <v>463.709</v>
      </c>
      <c r="AM98" s="184">
        <v>740.9</v>
      </c>
      <c r="AN98" s="184">
        <v>1204.609</v>
      </c>
      <c r="AO98" s="5">
        <v>421</v>
      </c>
      <c r="AP98" s="5"/>
      <c r="AQ98" s="5"/>
      <c r="AR98" s="5"/>
      <c r="AS98" s="5"/>
      <c r="AT98" s="150">
        <v>1625.69</v>
      </c>
    </row>
    <row r="99" spans="1:46" s="185" customFormat="1" ht="15.75">
      <c r="A99" s="139" t="s">
        <v>647</v>
      </c>
      <c r="B99" s="140" t="s">
        <v>346</v>
      </c>
      <c r="C99" s="140" t="s">
        <v>2009</v>
      </c>
      <c r="D99" s="141" t="s">
        <v>1088</v>
      </c>
      <c r="E99" s="141" t="s">
        <v>1088</v>
      </c>
      <c r="F99" s="140" t="s">
        <v>497</v>
      </c>
      <c r="G99" s="142"/>
      <c r="H99" s="143"/>
      <c r="I99" s="143">
        <f>220+194</f>
        <v>414</v>
      </c>
      <c r="J99" s="140"/>
      <c r="K99" s="140"/>
      <c r="L99" s="144"/>
      <c r="M99" s="140"/>
      <c r="N99" s="140"/>
      <c r="O99" s="140"/>
      <c r="P99" s="144" t="s">
        <v>340</v>
      </c>
      <c r="Q99" s="182">
        <v>7</v>
      </c>
      <c r="R99" s="182">
        <v>79.27461139896373</v>
      </c>
      <c r="S99" s="143"/>
      <c r="T99" s="143"/>
      <c r="U99" s="143"/>
      <c r="V99" s="140"/>
      <c r="W99" s="146" t="s">
        <v>1226</v>
      </c>
      <c r="X99" s="140"/>
      <c r="Y99" s="140">
        <v>1</v>
      </c>
      <c r="Z99" s="140"/>
      <c r="AA99" s="140"/>
      <c r="AB99" s="147"/>
      <c r="AC99" s="145" t="s">
        <v>340</v>
      </c>
      <c r="AD99" s="145"/>
      <c r="AE99" s="145"/>
      <c r="AF99" s="148"/>
      <c r="AG99" s="148"/>
      <c r="AH99" s="149"/>
      <c r="AI99" s="140"/>
      <c r="AJ99" s="140"/>
      <c r="AK99" s="183"/>
      <c r="AL99" s="184"/>
      <c r="AM99" s="184"/>
      <c r="AN99" s="184"/>
      <c r="AO99" s="5"/>
      <c r="AP99" s="5"/>
      <c r="AQ99" s="5"/>
      <c r="AR99" s="5"/>
      <c r="AS99" s="5"/>
      <c r="AT99" s="150"/>
    </row>
    <row r="100" spans="1:46" s="185" customFormat="1" ht="30">
      <c r="A100" s="139" t="s">
        <v>644</v>
      </c>
      <c r="B100" s="140" t="s">
        <v>346</v>
      </c>
      <c r="C100" s="140" t="s">
        <v>1904</v>
      </c>
      <c r="D100" s="141" t="s">
        <v>891</v>
      </c>
      <c r="E100" s="141" t="s">
        <v>1037</v>
      </c>
      <c r="F100" s="140" t="s">
        <v>497</v>
      </c>
      <c r="G100" s="142"/>
      <c r="H100" s="143"/>
      <c r="I100" s="143">
        <f>2153+1826</f>
        <v>3979</v>
      </c>
      <c r="J100" s="140" t="s">
        <v>340</v>
      </c>
      <c r="K100" s="140"/>
      <c r="L100" s="144" t="s">
        <v>340</v>
      </c>
      <c r="M100" s="140"/>
      <c r="N100" s="140" t="s">
        <v>340</v>
      </c>
      <c r="O100" s="140"/>
      <c r="P100" s="144"/>
      <c r="Q100" s="182">
        <v>1</v>
      </c>
      <c r="R100" s="182">
        <v>5.531215772179628</v>
      </c>
      <c r="S100" s="143" t="s">
        <v>340</v>
      </c>
      <c r="T100" s="143"/>
      <c r="U100" s="143"/>
      <c r="V100" s="140">
        <v>9</v>
      </c>
      <c r="W100" s="146" t="s">
        <v>1167</v>
      </c>
      <c r="X100" s="140"/>
      <c r="Y100" s="140">
        <v>1</v>
      </c>
      <c r="Z100" s="140"/>
      <c r="AA100" s="140"/>
      <c r="AB100" s="147"/>
      <c r="AC100" s="145" t="s">
        <v>340</v>
      </c>
      <c r="AD100" s="145"/>
      <c r="AE100" s="145"/>
      <c r="AF100" s="148"/>
      <c r="AG100" s="148"/>
      <c r="AH100" s="149"/>
      <c r="AI100" s="140"/>
      <c r="AJ100" s="140" t="s">
        <v>340</v>
      </c>
      <c r="AK100" s="183"/>
      <c r="AL100" s="184"/>
      <c r="AM100" s="184"/>
      <c r="AN100" s="184"/>
      <c r="AO100" s="5">
        <v>953.9</v>
      </c>
      <c r="AP100" s="5"/>
      <c r="AQ100" s="5"/>
      <c r="AR100" s="5"/>
      <c r="AS100" s="5"/>
      <c r="AT100" s="150">
        <v>953.9</v>
      </c>
    </row>
    <row r="101" spans="1:46" s="185" customFormat="1" ht="30">
      <c r="A101" s="139" t="s">
        <v>630</v>
      </c>
      <c r="B101" s="140" t="s">
        <v>346</v>
      </c>
      <c r="C101" s="140" t="s">
        <v>103</v>
      </c>
      <c r="D101" s="141" t="s">
        <v>891</v>
      </c>
      <c r="E101" s="141" t="s">
        <v>891</v>
      </c>
      <c r="F101" s="140" t="s">
        <v>497</v>
      </c>
      <c r="G101" s="142"/>
      <c r="H101" s="143"/>
      <c r="I101" s="143">
        <v>20</v>
      </c>
      <c r="J101" s="140"/>
      <c r="K101" s="140"/>
      <c r="L101" s="144"/>
      <c r="M101" s="140"/>
      <c r="N101" s="140"/>
      <c r="O101" s="140"/>
      <c r="P101" s="144" t="s">
        <v>340</v>
      </c>
      <c r="Q101" s="182">
        <v>1</v>
      </c>
      <c r="R101" s="182"/>
      <c r="S101" s="152" t="s">
        <v>340</v>
      </c>
      <c r="T101" s="145"/>
      <c r="U101" s="145"/>
      <c r="V101" s="153">
        <v>7</v>
      </c>
      <c r="W101" s="146" t="s">
        <v>1242</v>
      </c>
      <c r="X101" s="140"/>
      <c r="Y101" s="140">
        <v>1</v>
      </c>
      <c r="Z101" s="140"/>
      <c r="AA101" s="140"/>
      <c r="AB101" s="147"/>
      <c r="AC101" s="145" t="s">
        <v>340</v>
      </c>
      <c r="AD101" s="145"/>
      <c r="AE101" s="145"/>
      <c r="AF101" s="148"/>
      <c r="AG101" s="148"/>
      <c r="AH101" s="149"/>
      <c r="AI101" s="140"/>
      <c r="AJ101" s="140"/>
      <c r="AK101" s="183"/>
      <c r="AL101" s="184"/>
      <c r="AM101" s="184"/>
      <c r="AN101" s="184"/>
      <c r="AO101" s="5"/>
      <c r="AP101" s="5"/>
      <c r="AQ101" s="5"/>
      <c r="AR101" s="5"/>
      <c r="AS101" s="5"/>
      <c r="AT101" s="150"/>
    </row>
    <row r="102" spans="1:46" s="185" customFormat="1" ht="30">
      <c r="A102" s="139" t="s">
        <v>627</v>
      </c>
      <c r="B102" s="140" t="s">
        <v>346</v>
      </c>
      <c r="C102" s="140" t="s">
        <v>1867</v>
      </c>
      <c r="D102" s="141" t="s">
        <v>891</v>
      </c>
      <c r="E102" s="141" t="s">
        <v>891</v>
      </c>
      <c r="F102" s="140" t="s">
        <v>497</v>
      </c>
      <c r="G102" s="151"/>
      <c r="H102" s="143"/>
      <c r="I102" s="143">
        <v>11856</v>
      </c>
      <c r="J102" s="140" t="s">
        <v>340</v>
      </c>
      <c r="K102" s="140"/>
      <c r="L102" s="144" t="s">
        <v>340</v>
      </c>
      <c r="M102" s="140" t="s">
        <v>340</v>
      </c>
      <c r="N102" s="140" t="s">
        <v>340</v>
      </c>
      <c r="O102" s="140" t="s">
        <v>340</v>
      </c>
      <c r="P102" s="144"/>
      <c r="Q102" s="182">
        <v>1</v>
      </c>
      <c r="R102" s="182">
        <v>3.28770197486535</v>
      </c>
      <c r="S102" s="145" t="s">
        <v>340</v>
      </c>
      <c r="T102" s="145"/>
      <c r="U102" s="145"/>
      <c r="V102" s="140">
        <v>5</v>
      </c>
      <c r="W102" s="146"/>
      <c r="X102" s="140"/>
      <c r="Y102" s="140">
        <v>1</v>
      </c>
      <c r="Z102" s="140"/>
      <c r="AA102" s="140" t="s">
        <v>340</v>
      </c>
      <c r="AB102" s="147"/>
      <c r="AC102" s="145" t="s">
        <v>340</v>
      </c>
      <c r="AD102" s="145"/>
      <c r="AE102" s="145"/>
      <c r="AF102" s="148"/>
      <c r="AG102" s="148"/>
      <c r="AH102" s="149"/>
      <c r="AI102" s="140"/>
      <c r="AJ102" s="140" t="s">
        <v>340</v>
      </c>
      <c r="AK102" s="183"/>
      <c r="AL102" s="184"/>
      <c r="AM102" s="184"/>
      <c r="AN102" s="184"/>
      <c r="AO102" s="5">
        <v>717.9</v>
      </c>
      <c r="AP102" s="5"/>
      <c r="AQ102" s="5"/>
      <c r="AR102" s="5"/>
      <c r="AS102" s="5"/>
      <c r="AT102" s="150">
        <v>717.9</v>
      </c>
    </row>
    <row r="103" spans="1:46" s="185" customFormat="1" ht="30">
      <c r="A103" s="139" t="s">
        <v>605</v>
      </c>
      <c r="B103" s="140" t="s">
        <v>346</v>
      </c>
      <c r="C103" s="140" t="s">
        <v>120</v>
      </c>
      <c r="D103" s="141" t="s">
        <v>1104</v>
      </c>
      <c r="E103" s="141" t="s">
        <v>1104</v>
      </c>
      <c r="F103" s="140" t="s">
        <v>497</v>
      </c>
      <c r="G103" s="142"/>
      <c r="H103" s="143"/>
      <c r="I103" s="143">
        <v>22</v>
      </c>
      <c r="J103" s="140" t="s">
        <v>340</v>
      </c>
      <c r="K103" s="140"/>
      <c r="L103" s="144"/>
      <c r="M103" s="140"/>
      <c r="N103" s="140"/>
      <c r="O103" s="140"/>
      <c r="P103" s="144" t="s">
        <v>340</v>
      </c>
      <c r="Q103" s="182">
        <v>1</v>
      </c>
      <c r="R103" s="182"/>
      <c r="S103" s="152" t="s">
        <v>340</v>
      </c>
      <c r="T103" s="145"/>
      <c r="U103" s="145"/>
      <c r="V103" s="153">
        <v>3</v>
      </c>
      <c r="W103" s="146" t="s">
        <v>1260</v>
      </c>
      <c r="X103" s="140"/>
      <c r="Y103" s="140">
        <v>1</v>
      </c>
      <c r="Z103" s="140"/>
      <c r="AA103" s="140"/>
      <c r="AB103" s="147"/>
      <c r="AC103" s="145" t="s">
        <v>340</v>
      </c>
      <c r="AD103" s="145"/>
      <c r="AE103" s="145"/>
      <c r="AF103" s="148"/>
      <c r="AG103" s="148"/>
      <c r="AH103" s="149"/>
      <c r="AI103" s="140"/>
      <c r="AJ103" s="140" t="s">
        <v>340</v>
      </c>
      <c r="AK103" s="183"/>
      <c r="AL103" s="184"/>
      <c r="AM103" s="184"/>
      <c r="AN103" s="184"/>
      <c r="AO103" s="5">
        <v>14.5</v>
      </c>
      <c r="AP103" s="5"/>
      <c r="AQ103" s="5"/>
      <c r="AR103" s="5"/>
      <c r="AS103" s="5"/>
      <c r="AT103" s="150">
        <v>14.5</v>
      </c>
    </row>
    <row r="104" spans="1:46" s="185" customFormat="1" ht="30">
      <c r="A104" s="139" t="s">
        <v>602</v>
      </c>
      <c r="B104" s="140" t="s">
        <v>346</v>
      </c>
      <c r="C104" s="140" t="s">
        <v>2030</v>
      </c>
      <c r="D104" s="141" t="s">
        <v>1106</v>
      </c>
      <c r="E104" s="141" t="s">
        <v>1106</v>
      </c>
      <c r="F104" s="140" t="s">
        <v>497</v>
      </c>
      <c r="G104" s="142"/>
      <c r="H104" s="143"/>
      <c r="I104" s="143">
        <f>1380+1448</f>
        <v>2828</v>
      </c>
      <c r="J104" s="140" t="s">
        <v>340</v>
      </c>
      <c r="K104" s="140"/>
      <c r="L104" s="144"/>
      <c r="M104" s="140"/>
      <c r="N104" s="140"/>
      <c r="O104" s="140"/>
      <c r="P104" s="144" t="s">
        <v>340</v>
      </c>
      <c r="Q104" s="182">
        <v>1</v>
      </c>
      <c r="R104" s="182">
        <v>4.696132596685082</v>
      </c>
      <c r="S104" s="143" t="s">
        <v>340</v>
      </c>
      <c r="T104" s="143"/>
      <c r="U104" s="143"/>
      <c r="V104" s="140">
        <v>2</v>
      </c>
      <c r="W104" s="146" t="s">
        <v>1264</v>
      </c>
      <c r="X104" s="140"/>
      <c r="Y104" s="140">
        <v>1</v>
      </c>
      <c r="Z104" s="140"/>
      <c r="AA104" s="140"/>
      <c r="AB104" s="147"/>
      <c r="AC104" s="145" t="s">
        <v>340</v>
      </c>
      <c r="AD104" s="145"/>
      <c r="AE104" s="145"/>
      <c r="AF104" s="148"/>
      <c r="AG104" s="148"/>
      <c r="AH104" s="149"/>
      <c r="AI104" s="140"/>
      <c r="AJ104" s="140" t="s">
        <v>340</v>
      </c>
      <c r="AK104" s="183"/>
      <c r="AL104" s="184"/>
      <c r="AM104" s="184"/>
      <c r="AN104" s="184"/>
      <c r="AO104" s="5">
        <v>422</v>
      </c>
      <c r="AP104" s="5"/>
      <c r="AQ104" s="5"/>
      <c r="AR104" s="5"/>
      <c r="AS104" s="5"/>
      <c r="AT104" s="150">
        <v>422</v>
      </c>
    </row>
    <row r="105" spans="1:46" s="185" customFormat="1" ht="30">
      <c r="A105" s="139" t="s">
        <v>421</v>
      </c>
      <c r="B105" s="140" t="s">
        <v>346</v>
      </c>
      <c r="C105" s="140" t="s">
        <v>1727</v>
      </c>
      <c r="D105" s="141" t="s">
        <v>981</v>
      </c>
      <c r="E105" s="141" t="s">
        <v>981</v>
      </c>
      <c r="F105" s="140" t="s">
        <v>384</v>
      </c>
      <c r="G105" s="142"/>
      <c r="H105" s="143">
        <v>2</v>
      </c>
      <c r="I105" s="143">
        <v>2649</v>
      </c>
      <c r="J105" s="140" t="s">
        <v>340</v>
      </c>
      <c r="K105" s="140"/>
      <c r="L105" s="144"/>
      <c r="M105" s="140"/>
      <c r="N105" s="140"/>
      <c r="O105" s="140"/>
      <c r="P105" s="144" t="s">
        <v>340</v>
      </c>
      <c r="Q105" s="182">
        <v>1</v>
      </c>
      <c r="R105" s="182">
        <v>20.544290288153682</v>
      </c>
      <c r="S105" s="145" t="s">
        <v>340</v>
      </c>
      <c r="T105" s="145"/>
      <c r="U105" s="145"/>
      <c r="V105" s="140">
        <v>4</v>
      </c>
      <c r="W105" s="146" t="s">
        <v>1268</v>
      </c>
      <c r="X105" s="140"/>
      <c r="Y105" s="140">
        <v>2</v>
      </c>
      <c r="Z105" s="140"/>
      <c r="AA105" s="140"/>
      <c r="AB105" s="147" t="s">
        <v>340</v>
      </c>
      <c r="AC105" s="145" t="s">
        <v>340</v>
      </c>
      <c r="AD105" s="145"/>
      <c r="AE105" s="145"/>
      <c r="AF105" s="148"/>
      <c r="AG105" s="148"/>
      <c r="AH105" s="149"/>
      <c r="AI105" s="140" t="s">
        <v>340</v>
      </c>
      <c r="AJ105" s="140"/>
      <c r="AK105" s="183">
        <v>1996</v>
      </c>
      <c r="AL105" s="184">
        <v>921.511</v>
      </c>
      <c r="AM105" s="184"/>
      <c r="AN105" s="184">
        <v>921.511</v>
      </c>
      <c r="AO105" s="5">
        <v>2980.4</v>
      </c>
      <c r="AP105" s="5"/>
      <c r="AQ105" s="5"/>
      <c r="AR105" s="5"/>
      <c r="AS105" s="5"/>
      <c r="AT105" s="150">
        <v>391.911</v>
      </c>
    </row>
    <row r="106" spans="1:46" s="185" customFormat="1" ht="30">
      <c r="A106" s="139" t="s">
        <v>416</v>
      </c>
      <c r="B106" s="140" t="s">
        <v>346</v>
      </c>
      <c r="C106" s="140" t="s">
        <v>1642</v>
      </c>
      <c r="D106" s="141" t="s">
        <v>891</v>
      </c>
      <c r="E106" s="141" t="s">
        <v>891</v>
      </c>
      <c r="F106" s="140" t="s">
        <v>384</v>
      </c>
      <c r="G106" s="142"/>
      <c r="H106" s="143">
        <v>24</v>
      </c>
      <c r="I106" s="143">
        <v>5155</v>
      </c>
      <c r="J106" s="140" t="s">
        <v>340</v>
      </c>
      <c r="K106" s="140"/>
      <c r="L106" s="144" t="s">
        <v>340</v>
      </c>
      <c r="M106" s="140" t="s">
        <v>340</v>
      </c>
      <c r="N106" s="140" t="s">
        <v>340</v>
      </c>
      <c r="O106" s="140" t="s">
        <v>340</v>
      </c>
      <c r="P106" s="144"/>
      <c r="Q106" s="182">
        <v>1</v>
      </c>
      <c r="R106" s="182">
        <v>6.318430656934307</v>
      </c>
      <c r="S106" s="152" t="s">
        <v>340</v>
      </c>
      <c r="T106" s="145"/>
      <c r="U106" s="145"/>
      <c r="V106" s="153">
        <v>3</v>
      </c>
      <c r="W106" s="146" t="s">
        <v>1291</v>
      </c>
      <c r="X106" s="140"/>
      <c r="Y106" s="140">
        <v>1</v>
      </c>
      <c r="Z106" s="140"/>
      <c r="AA106" s="140" t="s">
        <v>340</v>
      </c>
      <c r="AB106" s="147"/>
      <c r="AC106" s="145" t="s">
        <v>340</v>
      </c>
      <c r="AD106" s="145"/>
      <c r="AE106" s="145"/>
      <c r="AF106" s="148"/>
      <c r="AG106" s="148"/>
      <c r="AH106" s="149"/>
      <c r="AI106" s="140"/>
      <c r="AJ106" s="140" t="s">
        <v>340</v>
      </c>
      <c r="AK106" s="183"/>
      <c r="AL106" s="184"/>
      <c r="AM106" s="184"/>
      <c r="AN106" s="184"/>
      <c r="AO106" s="5">
        <v>167.8</v>
      </c>
      <c r="AP106" s="5"/>
      <c r="AQ106" s="5"/>
      <c r="AR106" s="5"/>
      <c r="AS106" s="5"/>
      <c r="AT106" s="150">
        <v>167.8</v>
      </c>
    </row>
    <row r="107" spans="1:46" s="185" customFormat="1" ht="15.75">
      <c r="A107" s="139" t="s">
        <v>575</v>
      </c>
      <c r="B107" s="140" t="s">
        <v>346</v>
      </c>
      <c r="C107" s="140" t="s">
        <v>1910</v>
      </c>
      <c r="D107" s="141"/>
      <c r="E107" s="141"/>
      <c r="F107" s="140" t="s">
        <v>497</v>
      </c>
      <c r="G107" s="142"/>
      <c r="H107" s="143"/>
      <c r="I107" s="143">
        <f>2043+2339</f>
        <v>4382</v>
      </c>
      <c r="J107" s="140" t="s">
        <v>340</v>
      </c>
      <c r="K107" s="140"/>
      <c r="L107" s="144"/>
      <c r="M107" s="140" t="s">
        <v>340</v>
      </c>
      <c r="N107" s="140" t="s">
        <v>340</v>
      </c>
      <c r="O107" s="140" t="s">
        <v>340</v>
      </c>
      <c r="P107" s="144"/>
      <c r="Q107" s="182">
        <v>1</v>
      </c>
      <c r="R107" s="182">
        <v>3.5485250106883286</v>
      </c>
      <c r="S107" s="152" t="s">
        <v>340</v>
      </c>
      <c r="T107" s="145"/>
      <c r="U107" s="145"/>
      <c r="V107" s="153">
        <v>10</v>
      </c>
      <c r="W107" s="146" t="s">
        <v>1294</v>
      </c>
      <c r="X107" s="140"/>
      <c r="Y107" s="140">
        <v>1</v>
      </c>
      <c r="Z107" s="140"/>
      <c r="AA107" s="140"/>
      <c r="AB107" s="147"/>
      <c r="AC107" s="145" t="s">
        <v>340</v>
      </c>
      <c r="AD107" s="145"/>
      <c r="AE107" s="145"/>
      <c r="AF107" s="148"/>
      <c r="AG107" s="148"/>
      <c r="AH107" s="149"/>
      <c r="AI107" s="140"/>
      <c r="AJ107" s="140" t="s">
        <v>340</v>
      </c>
      <c r="AK107" s="183"/>
      <c r="AL107" s="184"/>
      <c r="AM107" s="184"/>
      <c r="AN107" s="184"/>
      <c r="AO107" s="5">
        <v>223.6</v>
      </c>
      <c r="AP107" s="5"/>
      <c r="AQ107" s="5"/>
      <c r="AR107" s="5"/>
      <c r="AS107" s="5"/>
      <c r="AT107" s="150">
        <v>223.6</v>
      </c>
    </row>
    <row r="108" spans="1:46" s="185" customFormat="1" ht="30">
      <c r="A108" s="139" t="s">
        <v>567</v>
      </c>
      <c r="B108" s="140" t="s">
        <v>346</v>
      </c>
      <c r="C108" s="140" t="s">
        <v>139</v>
      </c>
      <c r="D108" s="141" t="s">
        <v>891</v>
      </c>
      <c r="E108" s="141" t="s">
        <v>891</v>
      </c>
      <c r="F108" s="140" t="s">
        <v>497</v>
      </c>
      <c r="G108" s="142"/>
      <c r="H108" s="143"/>
      <c r="I108" s="143"/>
      <c r="J108" s="140"/>
      <c r="K108" s="140"/>
      <c r="L108" s="144"/>
      <c r="M108" s="140"/>
      <c r="N108" s="140"/>
      <c r="O108" s="140"/>
      <c r="P108" s="144" t="s">
        <v>340</v>
      </c>
      <c r="Q108" s="182"/>
      <c r="R108" s="182"/>
      <c r="S108" s="152" t="s">
        <v>340</v>
      </c>
      <c r="T108" s="145"/>
      <c r="U108" s="145"/>
      <c r="V108" s="153"/>
      <c r="W108" s="146"/>
      <c r="X108" s="140"/>
      <c r="Y108" s="140">
        <v>1</v>
      </c>
      <c r="Z108" s="140"/>
      <c r="AA108" s="140"/>
      <c r="AB108" s="147"/>
      <c r="AC108" s="145" t="s">
        <v>340</v>
      </c>
      <c r="AD108" s="145"/>
      <c r="AE108" s="145"/>
      <c r="AF108" s="148"/>
      <c r="AG108" s="148"/>
      <c r="AH108" s="149"/>
      <c r="AI108" s="140"/>
      <c r="AJ108" s="140"/>
      <c r="AK108" s="183"/>
      <c r="AL108" s="184"/>
      <c r="AM108" s="184"/>
      <c r="AN108" s="184"/>
      <c r="AO108" s="5"/>
      <c r="AP108" s="5"/>
      <c r="AQ108" s="5"/>
      <c r="AR108" s="5"/>
      <c r="AS108" s="5"/>
      <c r="AT108" s="150"/>
    </row>
    <row r="109" spans="1:46" s="185" customFormat="1" ht="30">
      <c r="A109" s="139" t="s">
        <v>566</v>
      </c>
      <c r="B109" s="140" t="s">
        <v>346</v>
      </c>
      <c r="C109" s="140" t="s">
        <v>241</v>
      </c>
      <c r="D109" s="141" t="s">
        <v>1122</v>
      </c>
      <c r="E109" s="141" t="s">
        <v>1122</v>
      </c>
      <c r="F109" s="140" t="s">
        <v>497</v>
      </c>
      <c r="G109" s="142"/>
      <c r="H109" s="143"/>
      <c r="I109" s="143"/>
      <c r="J109" s="140" t="s">
        <v>340</v>
      </c>
      <c r="K109" s="140"/>
      <c r="L109" s="144"/>
      <c r="M109" s="140"/>
      <c r="N109" s="140"/>
      <c r="O109" s="140"/>
      <c r="P109" s="144" t="s">
        <v>340</v>
      </c>
      <c r="Q109" s="182"/>
      <c r="R109" s="182"/>
      <c r="S109" s="152"/>
      <c r="T109" s="145"/>
      <c r="U109" s="145"/>
      <c r="V109" s="153"/>
      <c r="W109" s="146"/>
      <c r="X109" s="140"/>
      <c r="Y109" s="140">
        <v>1</v>
      </c>
      <c r="Z109" s="140"/>
      <c r="AA109" s="140"/>
      <c r="AB109" s="147"/>
      <c r="AC109" s="145" t="s">
        <v>340</v>
      </c>
      <c r="AD109" s="145"/>
      <c r="AE109" s="145"/>
      <c r="AF109" s="148"/>
      <c r="AG109" s="148"/>
      <c r="AH109" s="149"/>
      <c r="AI109" s="140"/>
      <c r="AJ109" s="140" t="s">
        <v>340</v>
      </c>
      <c r="AK109" s="183"/>
      <c r="AL109" s="184"/>
      <c r="AM109" s="184"/>
      <c r="AN109" s="184"/>
      <c r="AO109" s="5">
        <v>686.9</v>
      </c>
      <c r="AP109" s="5"/>
      <c r="AQ109" s="5"/>
      <c r="AR109" s="5"/>
      <c r="AS109" s="5"/>
      <c r="AT109" s="150">
        <v>686.9</v>
      </c>
    </row>
    <row r="110" spans="1:46" s="185" customFormat="1" ht="30">
      <c r="A110" s="139" t="s">
        <v>561</v>
      </c>
      <c r="B110" s="140" t="s">
        <v>346</v>
      </c>
      <c r="C110" s="140" t="s">
        <v>8</v>
      </c>
      <c r="D110" s="141" t="s">
        <v>1124</v>
      </c>
      <c r="E110" s="141" t="s">
        <v>1124</v>
      </c>
      <c r="F110" s="140" t="s">
        <v>497</v>
      </c>
      <c r="G110" s="142"/>
      <c r="H110" s="143"/>
      <c r="I110" s="143">
        <f>1244+1134</f>
        <v>2378</v>
      </c>
      <c r="J110" s="140"/>
      <c r="K110" s="140"/>
      <c r="L110" s="144"/>
      <c r="M110" s="140"/>
      <c r="N110" s="140"/>
      <c r="O110" s="140"/>
      <c r="P110" s="144" t="s">
        <v>340</v>
      </c>
      <c r="Q110" s="182">
        <v>7</v>
      </c>
      <c r="R110" s="182">
        <v>96.64902998236332</v>
      </c>
      <c r="S110" s="145"/>
      <c r="T110" s="145"/>
      <c r="U110" s="145"/>
      <c r="V110" s="140">
        <v>3</v>
      </c>
      <c r="W110" s="146" t="s">
        <v>1167</v>
      </c>
      <c r="X110" s="140"/>
      <c r="Y110" s="140">
        <v>4</v>
      </c>
      <c r="Z110" s="140"/>
      <c r="AA110" s="140"/>
      <c r="AB110" s="147"/>
      <c r="AC110" s="145" t="s">
        <v>340</v>
      </c>
      <c r="AD110" s="145"/>
      <c r="AE110" s="145"/>
      <c r="AF110" s="148"/>
      <c r="AG110" s="148"/>
      <c r="AH110" s="149"/>
      <c r="AI110" s="140"/>
      <c r="AJ110" s="140"/>
      <c r="AK110" s="183"/>
      <c r="AL110" s="184"/>
      <c r="AM110" s="184"/>
      <c r="AN110" s="184"/>
      <c r="AO110" s="5"/>
      <c r="AP110" s="5"/>
      <c r="AQ110" s="5"/>
      <c r="AR110" s="5"/>
      <c r="AS110" s="5"/>
      <c r="AT110" s="150"/>
    </row>
    <row r="111" spans="1:46" s="185" customFormat="1" ht="30">
      <c r="A111" s="139" t="s">
        <v>558</v>
      </c>
      <c r="B111" s="140" t="s">
        <v>346</v>
      </c>
      <c r="C111" s="140" t="s">
        <v>10</v>
      </c>
      <c r="D111" s="141" t="s">
        <v>891</v>
      </c>
      <c r="E111" s="141" t="s">
        <v>891</v>
      </c>
      <c r="F111" s="140" t="s">
        <v>497</v>
      </c>
      <c r="G111" s="142"/>
      <c r="H111" s="143"/>
      <c r="I111" s="143">
        <f>38+49</f>
        <v>87</v>
      </c>
      <c r="J111" s="140" t="s">
        <v>340</v>
      </c>
      <c r="K111" s="140"/>
      <c r="L111" s="144"/>
      <c r="M111" s="140"/>
      <c r="N111" s="140"/>
      <c r="O111" s="140"/>
      <c r="P111" s="144" t="s">
        <v>340</v>
      </c>
      <c r="Q111" s="182">
        <v>1</v>
      </c>
      <c r="R111" s="182">
        <v>16.3265306122449</v>
      </c>
      <c r="S111" s="143" t="s">
        <v>340</v>
      </c>
      <c r="T111" s="143"/>
      <c r="U111" s="143"/>
      <c r="V111" s="140">
        <v>3</v>
      </c>
      <c r="W111" s="146" t="s">
        <v>1253</v>
      </c>
      <c r="X111" s="140"/>
      <c r="Y111" s="140">
        <v>1</v>
      </c>
      <c r="Z111" s="140"/>
      <c r="AA111" s="140"/>
      <c r="AB111" s="147"/>
      <c r="AC111" s="145" t="s">
        <v>340</v>
      </c>
      <c r="AD111" s="145"/>
      <c r="AE111" s="145"/>
      <c r="AF111" s="148"/>
      <c r="AG111" s="148"/>
      <c r="AH111" s="149"/>
      <c r="AI111" s="140"/>
      <c r="AJ111" s="140" t="s">
        <v>340</v>
      </c>
      <c r="AK111" s="183"/>
      <c r="AL111" s="184"/>
      <c r="AM111" s="184"/>
      <c r="AN111" s="184"/>
      <c r="AO111" s="5">
        <v>244</v>
      </c>
      <c r="AP111" s="5"/>
      <c r="AQ111" s="5"/>
      <c r="AR111" s="5"/>
      <c r="AS111" s="5"/>
      <c r="AT111" s="150">
        <v>244</v>
      </c>
    </row>
    <row r="112" spans="1:46" s="185" customFormat="1" ht="45">
      <c r="A112" s="139" t="s">
        <v>551</v>
      </c>
      <c r="B112" s="140" t="s">
        <v>346</v>
      </c>
      <c r="C112" s="140" t="s">
        <v>1945</v>
      </c>
      <c r="D112" s="141" t="s">
        <v>1048</v>
      </c>
      <c r="E112" s="141" t="s">
        <v>1048</v>
      </c>
      <c r="F112" s="140" t="s">
        <v>497</v>
      </c>
      <c r="G112" s="142"/>
      <c r="H112" s="143"/>
      <c r="I112" s="143">
        <f>1452+1400</f>
        <v>2852</v>
      </c>
      <c r="J112" s="140"/>
      <c r="K112" s="140"/>
      <c r="L112" s="144"/>
      <c r="M112" s="140" t="s">
        <v>340</v>
      </c>
      <c r="N112" s="140" t="s">
        <v>340</v>
      </c>
      <c r="O112" s="140" t="s">
        <v>340</v>
      </c>
      <c r="P112" s="144"/>
      <c r="Q112" s="182">
        <v>1</v>
      </c>
      <c r="R112" s="182">
        <v>1.2857142857142858</v>
      </c>
      <c r="S112" s="145" t="s">
        <v>340</v>
      </c>
      <c r="T112" s="145"/>
      <c r="U112" s="145"/>
      <c r="V112" s="140">
        <v>5</v>
      </c>
      <c r="W112" s="146" t="s">
        <v>1236</v>
      </c>
      <c r="X112" s="140"/>
      <c r="Y112" s="140">
        <v>1</v>
      </c>
      <c r="Z112" s="140"/>
      <c r="AA112" s="140"/>
      <c r="AB112" s="147"/>
      <c r="AC112" s="145" t="s">
        <v>340</v>
      </c>
      <c r="AD112" s="145"/>
      <c r="AE112" s="145"/>
      <c r="AF112" s="148"/>
      <c r="AG112" s="148"/>
      <c r="AH112" s="149"/>
      <c r="AI112" s="140"/>
      <c r="AJ112" s="140"/>
      <c r="AK112" s="183"/>
      <c r="AL112" s="184"/>
      <c r="AM112" s="184"/>
      <c r="AN112" s="184"/>
      <c r="AO112" s="5">
        <v>14.5</v>
      </c>
      <c r="AP112" s="5"/>
      <c r="AQ112" s="5"/>
      <c r="AR112" s="5"/>
      <c r="AS112" s="5"/>
      <c r="AT112" s="150">
        <v>14.5</v>
      </c>
    </row>
    <row r="113" spans="1:46" s="185" customFormat="1" ht="30">
      <c r="A113" s="139" t="s">
        <v>541</v>
      </c>
      <c r="B113" s="140" t="s">
        <v>346</v>
      </c>
      <c r="C113" s="140" t="s">
        <v>19</v>
      </c>
      <c r="D113" s="141" t="s">
        <v>891</v>
      </c>
      <c r="E113" s="141" t="s">
        <v>1037</v>
      </c>
      <c r="F113" s="140" t="s">
        <v>497</v>
      </c>
      <c r="G113" s="151"/>
      <c r="H113" s="143"/>
      <c r="I113" s="143">
        <f>1278+1282</f>
        <v>2560</v>
      </c>
      <c r="J113" s="140" t="s">
        <v>340</v>
      </c>
      <c r="K113" s="140"/>
      <c r="L113" s="144"/>
      <c r="M113" s="140"/>
      <c r="N113" s="140"/>
      <c r="O113" s="140"/>
      <c r="P113" s="144" t="s">
        <v>340</v>
      </c>
      <c r="Q113" s="182">
        <v>1</v>
      </c>
      <c r="R113" s="182">
        <v>4.6801872074883</v>
      </c>
      <c r="S113" s="145" t="s">
        <v>340</v>
      </c>
      <c r="T113" s="145"/>
      <c r="U113" s="145"/>
      <c r="V113" s="140">
        <v>3</v>
      </c>
      <c r="W113" s="146" t="s">
        <v>1327</v>
      </c>
      <c r="X113" s="140"/>
      <c r="Y113" s="140">
        <v>1</v>
      </c>
      <c r="Z113" s="140"/>
      <c r="AA113" s="140"/>
      <c r="AB113" s="147"/>
      <c r="AC113" s="145" t="s">
        <v>340</v>
      </c>
      <c r="AD113" s="145"/>
      <c r="AE113" s="145"/>
      <c r="AF113" s="148"/>
      <c r="AG113" s="148"/>
      <c r="AH113" s="149"/>
      <c r="AI113" s="140"/>
      <c r="AJ113" s="140"/>
      <c r="AK113" s="183"/>
      <c r="AL113" s="184"/>
      <c r="AM113" s="184"/>
      <c r="AN113" s="184"/>
      <c r="AO113" s="5">
        <v>14.5</v>
      </c>
      <c r="AP113" s="5"/>
      <c r="AQ113" s="5"/>
      <c r="AR113" s="5"/>
      <c r="AS113" s="5"/>
      <c r="AT113" s="150">
        <v>14.5</v>
      </c>
    </row>
    <row r="114" spans="1:46" s="185" customFormat="1" ht="15.75">
      <c r="A114" s="139" t="s">
        <v>540</v>
      </c>
      <c r="B114" s="140" t="s">
        <v>346</v>
      </c>
      <c r="C114" s="140" t="s">
        <v>20</v>
      </c>
      <c r="D114" s="141" t="s">
        <v>1127</v>
      </c>
      <c r="E114" s="141" t="s">
        <v>1127</v>
      </c>
      <c r="F114" s="140" t="s">
        <v>497</v>
      </c>
      <c r="G114" s="142"/>
      <c r="H114" s="143"/>
      <c r="I114" s="143"/>
      <c r="J114" s="140"/>
      <c r="K114" s="140"/>
      <c r="L114" s="144"/>
      <c r="M114" s="140"/>
      <c r="N114" s="140"/>
      <c r="O114" s="140"/>
      <c r="P114" s="144" t="s">
        <v>340</v>
      </c>
      <c r="Q114" s="182"/>
      <c r="R114" s="182"/>
      <c r="S114" s="152" t="s">
        <v>340</v>
      </c>
      <c r="T114" s="145"/>
      <c r="U114" s="145"/>
      <c r="V114" s="153"/>
      <c r="W114" s="146" t="s">
        <v>1328</v>
      </c>
      <c r="X114" s="140"/>
      <c r="Y114" s="140">
        <v>1</v>
      </c>
      <c r="Z114" s="140"/>
      <c r="AA114" s="140"/>
      <c r="AB114" s="147"/>
      <c r="AC114" s="145" t="s">
        <v>340</v>
      </c>
      <c r="AD114" s="145"/>
      <c r="AE114" s="145"/>
      <c r="AF114" s="148"/>
      <c r="AG114" s="148"/>
      <c r="AH114" s="149"/>
      <c r="AI114" s="140"/>
      <c r="AJ114" s="140"/>
      <c r="AK114" s="183"/>
      <c r="AL114" s="184"/>
      <c r="AM114" s="184"/>
      <c r="AN114" s="184"/>
      <c r="AO114" s="5"/>
      <c r="AP114" s="5"/>
      <c r="AQ114" s="5"/>
      <c r="AR114" s="5"/>
      <c r="AS114" s="5"/>
      <c r="AT114" s="150"/>
    </row>
    <row r="115" spans="1:46" s="185" customFormat="1" ht="30">
      <c r="A115" s="139" t="s">
        <v>535</v>
      </c>
      <c r="B115" s="140" t="s">
        <v>346</v>
      </c>
      <c r="C115" s="140" t="s">
        <v>166</v>
      </c>
      <c r="D115" s="141" t="s">
        <v>167</v>
      </c>
      <c r="E115" s="141" t="s">
        <v>1037</v>
      </c>
      <c r="F115" s="140" t="s">
        <v>497</v>
      </c>
      <c r="G115" s="142"/>
      <c r="H115" s="143"/>
      <c r="I115" s="143">
        <v>10</v>
      </c>
      <c r="J115" s="140" t="s">
        <v>340</v>
      </c>
      <c r="K115" s="140"/>
      <c r="L115" s="144"/>
      <c r="M115" s="140"/>
      <c r="N115" s="140"/>
      <c r="O115" s="140"/>
      <c r="P115" s="144" t="s">
        <v>340</v>
      </c>
      <c r="Q115" s="182">
        <v>1</v>
      </c>
      <c r="R115" s="182"/>
      <c r="S115" s="145" t="s">
        <v>340</v>
      </c>
      <c r="T115" s="145"/>
      <c r="U115" s="145"/>
      <c r="V115" s="140">
        <v>4</v>
      </c>
      <c r="W115" s="146" t="s">
        <v>1332</v>
      </c>
      <c r="X115" s="140"/>
      <c r="Y115" s="140">
        <v>1</v>
      </c>
      <c r="Z115" s="140"/>
      <c r="AA115" s="140"/>
      <c r="AB115" s="147"/>
      <c r="AC115" s="145" t="s">
        <v>340</v>
      </c>
      <c r="AD115" s="145"/>
      <c r="AE115" s="145"/>
      <c r="AF115" s="148"/>
      <c r="AG115" s="148"/>
      <c r="AH115" s="149"/>
      <c r="AI115" s="140"/>
      <c r="AJ115" s="140" t="s">
        <v>340</v>
      </c>
      <c r="AK115" s="183"/>
      <c r="AL115" s="184"/>
      <c r="AM115" s="184"/>
      <c r="AN115" s="184"/>
      <c r="AO115" s="5">
        <v>14.5</v>
      </c>
      <c r="AP115" s="5"/>
      <c r="AQ115" s="5"/>
      <c r="AR115" s="5"/>
      <c r="AS115" s="5"/>
      <c r="AT115" s="150">
        <v>14.5</v>
      </c>
    </row>
    <row r="116" spans="1:46" s="185" customFormat="1" ht="30">
      <c r="A116" s="139" t="s">
        <v>492</v>
      </c>
      <c r="B116" s="140" t="s">
        <v>346</v>
      </c>
      <c r="C116" s="140" t="s">
        <v>1796</v>
      </c>
      <c r="D116" s="141" t="s">
        <v>987</v>
      </c>
      <c r="E116" s="141" t="s">
        <v>987</v>
      </c>
      <c r="F116" s="140" t="s">
        <v>490</v>
      </c>
      <c r="G116" s="142"/>
      <c r="H116" s="143">
        <v>46617</v>
      </c>
      <c r="I116" s="143">
        <v>28451</v>
      </c>
      <c r="J116" s="140" t="s">
        <v>340</v>
      </c>
      <c r="K116" s="140"/>
      <c r="L116" s="144" t="s">
        <v>340</v>
      </c>
      <c r="M116" s="140"/>
      <c r="N116" s="140" t="s">
        <v>340</v>
      </c>
      <c r="O116" s="140"/>
      <c r="P116" s="144"/>
      <c r="Q116" s="182">
        <v>2</v>
      </c>
      <c r="R116" s="182">
        <v>27.311342669409967</v>
      </c>
      <c r="S116" s="145" t="s">
        <v>340</v>
      </c>
      <c r="T116" s="145"/>
      <c r="U116" s="145"/>
      <c r="V116" s="140"/>
      <c r="W116" s="146" t="s">
        <v>1276</v>
      </c>
      <c r="X116" s="140"/>
      <c r="Y116" s="140">
        <v>3</v>
      </c>
      <c r="Z116" s="140" t="s">
        <v>340</v>
      </c>
      <c r="AA116" s="140"/>
      <c r="AB116" s="147"/>
      <c r="AC116" s="145" t="s">
        <v>340</v>
      </c>
      <c r="AD116" s="145"/>
      <c r="AE116" s="145"/>
      <c r="AF116" s="148"/>
      <c r="AG116" s="148"/>
      <c r="AH116" s="149"/>
      <c r="AI116" s="140" t="s">
        <v>340</v>
      </c>
      <c r="AJ116" s="140" t="s">
        <v>340</v>
      </c>
      <c r="AK116" s="183">
        <v>1999</v>
      </c>
      <c r="AL116" s="184">
        <v>724.964</v>
      </c>
      <c r="AM116" s="184"/>
      <c r="AN116" s="184">
        <v>724.964</v>
      </c>
      <c r="AO116" s="5">
        <v>165.9</v>
      </c>
      <c r="AP116" s="5"/>
      <c r="AQ116" s="5"/>
      <c r="AR116" s="5"/>
      <c r="AS116" s="5"/>
      <c r="AT116" s="150">
        <v>89.864</v>
      </c>
    </row>
    <row r="117" spans="1:46" s="185" customFormat="1" ht="30">
      <c r="A117" s="139" t="s">
        <v>533</v>
      </c>
      <c r="B117" s="140" t="s">
        <v>346</v>
      </c>
      <c r="C117" s="140" t="s">
        <v>1869</v>
      </c>
      <c r="D117" s="141" t="s">
        <v>1027</v>
      </c>
      <c r="E117" s="141" t="s">
        <v>1027</v>
      </c>
      <c r="F117" s="140" t="s">
        <v>497</v>
      </c>
      <c r="G117" s="142"/>
      <c r="H117" s="143"/>
      <c r="I117" s="143">
        <v>8353</v>
      </c>
      <c r="J117" s="140" t="s">
        <v>340</v>
      </c>
      <c r="K117" s="140"/>
      <c r="L117" s="144" t="s">
        <v>340</v>
      </c>
      <c r="M117" s="140" t="s">
        <v>340</v>
      </c>
      <c r="N117" s="140" t="s">
        <v>340</v>
      </c>
      <c r="O117" s="140" t="s">
        <v>340</v>
      </c>
      <c r="P117" s="144"/>
      <c r="Q117" s="182">
        <v>1</v>
      </c>
      <c r="R117" s="182">
        <v>3.1137058659994437</v>
      </c>
      <c r="S117" s="152" t="s">
        <v>340</v>
      </c>
      <c r="T117" s="145"/>
      <c r="U117" s="145"/>
      <c r="V117" s="153">
        <v>5</v>
      </c>
      <c r="W117" s="146" t="s">
        <v>1335</v>
      </c>
      <c r="X117" s="140"/>
      <c r="Y117" s="140">
        <v>1</v>
      </c>
      <c r="Z117" s="140"/>
      <c r="AA117" s="140" t="s">
        <v>340</v>
      </c>
      <c r="AB117" s="147"/>
      <c r="AC117" s="145" t="s">
        <v>340</v>
      </c>
      <c r="AD117" s="145"/>
      <c r="AE117" s="145"/>
      <c r="AF117" s="148"/>
      <c r="AG117" s="148"/>
      <c r="AH117" s="149"/>
      <c r="AI117" s="140"/>
      <c r="AJ117" s="140"/>
      <c r="AK117" s="183"/>
      <c r="AL117" s="184"/>
      <c r="AM117" s="184"/>
      <c r="AN117" s="184"/>
      <c r="AO117" s="5">
        <v>14.5</v>
      </c>
      <c r="AP117" s="5"/>
      <c r="AQ117" s="5"/>
      <c r="AR117" s="5"/>
      <c r="AS117" s="5"/>
      <c r="AT117" s="150">
        <v>14.5</v>
      </c>
    </row>
    <row r="118" spans="1:46" s="185" customFormat="1" ht="15.75">
      <c r="A118" s="139" t="s">
        <v>527</v>
      </c>
      <c r="B118" s="140" t="s">
        <v>346</v>
      </c>
      <c r="C118" s="140" t="s">
        <v>28</v>
      </c>
      <c r="D118" s="141" t="s">
        <v>1133</v>
      </c>
      <c r="E118" s="141" t="s">
        <v>1133</v>
      </c>
      <c r="F118" s="140" t="s">
        <v>497</v>
      </c>
      <c r="G118" s="142"/>
      <c r="H118" s="143"/>
      <c r="I118" s="143">
        <f>725+723</f>
        <v>1448</v>
      </c>
      <c r="J118" s="140" t="s">
        <v>340</v>
      </c>
      <c r="K118" s="140"/>
      <c r="L118" s="144"/>
      <c r="M118" s="140"/>
      <c r="N118" s="140"/>
      <c r="O118" s="140"/>
      <c r="P118" s="144" t="s">
        <v>340</v>
      </c>
      <c r="Q118" s="182">
        <v>1</v>
      </c>
      <c r="R118" s="182">
        <v>12.76005547850208</v>
      </c>
      <c r="S118" s="145" t="s">
        <v>340</v>
      </c>
      <c r="T118" s="145"/>
      <c r="U118" s="145"/>
      <c r="V118" s="140">
        <v>1</v>
      </c>
      <c r="W118" s="146" t="s">
        <v>1194</v>
      </c>
      <c r="X118" s="140"/>
      <c r="Y118" s="140">
        <v>2</v>
      </c>
      <c r="Z118" s="140"/>
      <c r="AA118" s="140"/>
      <c r="AB118" s="147"/>
      <c r="AC118" s="145" t="s">
        <v>340</v>
      </c>
      <c r="AD118" s="145"/>
      <c r="AE118" s="145"/>
      <c r="AF118" s="148"/>
      <c r="AG118" s="148"/>
      <c r="AH118" s="149"/>
      <c r="AI118" s="140"/>
      <c r="AJ118" s="140" t="s">
        <v>340</v>
      </c>
      <c r="AK118" s="183"/>
      <c r="AL118" s="184"/>
      <c r="AM118" s="184"/>
      <c r="AN118" s="184"/>
      <c r="AO118" s="5">
        <v>2582</v>
      </c>
      <c r="AP118" s="5"/>
      <c r="AQ118" s="5"/>
      <c r="AR118" s="5"/>
      <c r="AS118" s="5"/>
      <c r="AT118" s="150">
        <v>2582</v>
      </c>
    </row>
    <row r="119" spans="1:46" s="185" customFormat="1" ht="30">
      <c r="A119" s="139" t="s">
        <v>526</v>
      </c>
      <c r="B119" s="140" t="s">
        <v>346</v>
      </c>
      <c r="C119" s="140" t="s">
        <v>172</v>
      </c>
      <c r="D119" s="141" t="s">
        <v>891</v>
      </c>
      <c r="E119" s="141" t="s">
        <v>891</v>
      </c>
      <c r="F119" s="140" t="s">
        <v>497</v>
      </c>
      <c r="G119" s="142"/>
      <c r="H119" s="143"/>
      <c r="I119" s="143"/>
      <c r="J119" s="140" t="s">
        <v>340</v>
      </c>
      <c r="K119" s="140"/>
      <c r="L119" s="144"/>
      <c r="M119" s="140"/>
      <c r="N119" s="140"/>
      <c r="O119" s="140"/>
      <c r="P119" s="144" t="s">
        <v>340</v>
      </c>
      <c r="Q119" s="182"/>
      <c r="R119" s="182"/>
      <c r="S119" s="143" t="s">
        <v>340</v>
      </c>
      <c r="T119" s="143"/>
      <c r="U119" s="143"/>
      <c r="V119" s="140">
        <v>1</v>
      </c>
      <c r="W119" s="146"/>
      <c r="X119" s="140"/>
      <c r="Y119" s="140">
        <v>1</v>
      </c>
      <c r="Z119" s="140"/>
      <c r="AA119" s="140"/>
      <c r="AB119" s="147"/>
      <c r="AC119" s="145" t="s">
        <v>340</v>
      </c>
      <c r="AD119" s="145"/>
      <c r="AE119" s="145"/>
      <c r="AF119" s="148"/>
      <c r="AG119" s="148"/>
      <c r="AH119" s="149"/>
      <c r="AI119" s="140"/>
      <c r="AJ119" s="140" t="s">
        <v>340</v>
      </c>
      <c r="AK119" s="183"/>
      <c r="AL119" s="184"/>
      <c r="AM119" s="184"/>
      <c r="AN119" s="184"/>
      <c r="AO119" s="5">
        <v>14.5</v>
      </c>
      <c r="AP119" s="5"/>
      <c r="AQ119" s="5"/>
      <c r="AR119" s="5"/>
      <c r="AS119" s="5"/>
      <c r="AT119" s="150">
        <v>14.5</v>
      </c>
    </row>
    <row r="120" spans="1:46" s="185" customFormat="1" ht="15.75">
      <c r="A120" s="139" t="s">
        <v>393</v>
      </c>
      <c r="B120" s="140" t="s">
        <v>346</v>
      </c>
      <c r="C120" s="140" t="s">
        <v>1650</v>
      </c>
      <c r="D120" s="141" t="s">
        <v>899</v>
      </c>
      <c r="E120" s="141" t="s">
        <v>899</v>
      </c>
      <c r="F120" s="140" t="s">
        <v>384</v>
      </c>
      <c r="G120" s="142"/>
      <c r="H120" s="143">
        <v>106</v>
      </c>
      <c r="I120" s="143">
        <v>4599</v>
      </c>
      <c r="J120" s="140" t="s">
        <v>340</v>
      </c>
      <c r="K120" s="140"/>
      <c r="L120" s="144"/>
      <c r="M120" s="140" t="s">
        <v>340</v>
      </c>
      <c r="N120" s="140"/>
      <c r="O120" s="140"/>
      <c r="P120" s="144"/>
      <c r="Q120" s="182">
        <v>1</v>
      </c>
      <c r="R120" s="182">
        <v>17.162194827169447</v>
      </c>
      <c r="S120" s="143" t="s">
        <v>340</v>
      </c>
      <c r="T120" s="143"/>
      <c r="U120" s="143"/>
      <c r="V120" s="140">
        <v>2</v>
      </c>
      <c r="W120" s="146" t="s">
        <v>1344</v>
      </c>
      <c r="X120" s="140"/>
      <c r="Y120" s="140">
        <v>1</v>
      </c>
      <c r="Z120" s="140"/>
      <c r="AA120" s="140" t="s">
        <v>340</v>
      </c>
      <c r="AB120" s="147"/>
      <c r="AC120" s="145" t="s">
        <v>340</v>
      </c>
      <c r="AD120" s="145"/>
      <c r="AE120" s="145"/>
      <c r="AF120" s="148"/>
      <c r="AG120" s="148"/>
      <c r="AH120" s="149"/>
      <c r="AI120" s="140" t="s">
        <v>340</v>
      </c>
      <c r="AJ120" s="140" t="s">
        <v>340</v>
      </c>
      <c r="AK120" s="183">
        <v>1997</v>
      </c>
      <c r="AL120" s="184">
        <v>806.1</v>
      </c>
      <c r="AM120" s="184"/>
      <c r="AN120" s="184">
        <v>806.1</v>
      </c>
      <c r="AO120" s="5">
        <v>3604.1</v>
      </c>
      <c r="AP120" s="5"/>
      <c r="AQ120" s="5"/>
      <c r="AR120" s="5"/>
      <c r="AS120" s="5"/>
      <c r="AT120" s="150">
        <v>441.2</v>
      </c>
    </row>
    <row r="121" spans="1:46" s="185" customFormat="1" ht="30">
      <c r="A121" s="139" t="s">
        <v>520</v>
      </c>
      <c r="B121" s="140" t="s">
        <v>346</v>
      </c>
      <c r="C121" s="140" t="s">
        <v>1962</v>
      </c>
      <c r="D121" s="141" t="s">
        <v>891</v>
      </c>
      <c r="E121" s="141" t="s">
        <v>891</v>
      </c>
      <c r="F121" s="140" t="s">
        <v>497</v>
      </c>
      <c r="G121" s="142"/>
      <c r="H121" s="143"/>
      <c r="I121" s="143"/>
      <c r="J121" s="140"/>
      <c r="K121" s="140"/>
      <c r="L121" s="144"/>
      <c r="M121" s="140"/>
      <c r="N121" s="140"/>
      <c r="O121" s="140" t="s">
        <v>340</v>
      </c>
      <c r="P121" s="144"/>
      <c r="Q121" s="182"/>
      <c r="R121" s="182"/>
      <c r="S121" s="145" t="s">
        <v>340</v>
      </c>
      <c r="T121" s="145"/>
      <c r="U121" s="145"/>
      <c r="V121" s="153"/>
      <c r="W121" s="146" t="s">
        <v>1344</v>
      </c>
      <c r="X121" s="140"/>
      <c r="Y121" s="140">
        <v>2</v>
      </c>
      <c r="Z121" s="140"/>
      <c r="AA121" s="140"/>
      <c r="AB121" s="147"/>
      <c r="AC121" s="145" t="s">
        <v>340</v>
      </c>
      <c r="AD121" s="145"/>
      <c r="AE121" s="145"/>
      <c r="AF121" s="148"/>
      <c r="AG121" s="148"/>
      <c r="AH121" s="149"/>
      <c r="AI121" s="140"/>
      <c r="AJ121" s="140"/>
      <c r="AK121" s="183"/>
      <c r="AL121" s="184"/>
      <c r="AM121" s="184"/>
      <c r="AN121" s="184"/>
      <c r="AO121" s="5"/>
      <c r="AP121" s="5"/>
      <c r="AQ121" s="5"/>
      <c r="AR121" s="5"/>
      <c r="AS121" s="5"/>
      <c r="AT121" s="150"/>
    </row>
    <row r="122" spans="1:46" s="185" customFormat="1" ht="30">
      <c r="A122" s="139" t="s">
        <v>519</v>
      </c>
      <c r="B122" s="140" t="s">
        <v>346</v>
      </c>
      <c r="C122" s="140" t="s">
        <v>34</v>
      </c>
      <c r="D122" s="141" t="s">
        <v>891</v>
      </c>
      <c r="E122" s="141" t="s">
        <v>891</v>
      </c>
      <c r="F122" s="140" t="s">
        <v>497</v>
      </c>
      <c r="G122" s="142"/>
      <c r="H122" s="143"/>
      <c r="I122" s="143">
        <v>5</v>
      </c>
      <c r="J122" s="140"/>
      <c r="K122" s="140"/>
      <c r="L122" s="144"/>
      <c r="M122" s="140"/>
      <c r="N122" s="140"/>
      <c r="O122" s="140"/>
      <c r="P122" s="144" t="s">
        <v>340</v>
      </c>
      <c r="Q122" s="182">
        <v>1</v>
      </c>
      <c r="R122" s="182">
        <v>33.33333333333333</v>
      </c>
      <c r="S122" s="145" t="s">
        <v>340</v>
      </c>
      <c r="T122" s="145"/>
      <c r="U122" s="145"/>
      <c r="V122" s="140"/>
      <c r="W122" s="146"/>
      <c r="X122" s="140"/>
      <c r="Y122" s="140">
        <v>1</v>
      </c>
      <c r="Z122" s="140"/>
      <c r="AA122" s="140"/>
      <c r="AB122" s="147"/>
      <c r="AC122" s="145" t="s">
        <v>340</v>
      </c>
      <c r="AD122" s="145"/>
      <c r="AE122" s="145"/>
      <c r="AF122" s="148"/>
      <c r="AG122" s="148"/>
      <c r="AH122" s="149"/>
      <c r="AI122" s="140"/>
      <c r="AJ122" s="140"/>
      <c r="AK122" s="183"/>
      <c r="AL122" s="184"/>
      <c r="AM122" s="184"/>
      <c r="AN122" s="184"/>
      <c r="AO122" s="5"/>
      <c r="AP122" s="5"/>
      <c r="AQ122" s="5"/>
      <c r="AR122" s="5"/>
      <c r="AS122" s="5"/>
      <c r="AT122" s="150"/>
    </row>
    <row r="123" spans="1:46" s="185" customFormat="1" ht="15.75">
      <c r="A123" s="139" t="s">
        <v>392</v>
      </c>
      <c r="B123" s="140" t="s">
        <v>346</v>
      </c>
      <c r="C123" s="140" t="s">
        <v>1694</v>
      </c>
      <c r="D123" s="141" t="s">
        <v>968</v>
      </c>
      <c r="E123" s="141" t="s">
        <v>968</v>
      </c>
      <c r="F123" s="140" t="s">
        <v>384</v>
      </c>
      <c r="G123" s="142"/>
      <c r="H123" s="143">
        <v>1709</v>
      </c>
      <c r="I123" s="143">
        <v>34296</v>
      </c>
      <c r="J123" s="140" t="s">
        <v>340</v>
      </c>
      <c r="K123" s="140"/>
      <c r="L123" s="144" t="s">
        <v>340</v>
      </c>
      <c r="M123" s="140" t="s">
        <v>340</v>
      </c>
      <c r="N123" s="140" t="s">
        <v>340</v>
      </c>
      <c r="O123" s="140" t="s">
        <v>340</v>
      </c>
      <c r="P123" s="144"/>
      <c r="Q123" s="182">
        <v>1</v>
      </c>
      <c r="R123" s="182">
        <v>12.283478413787039</v>
      </c>
      <c r="S123" s="143" t="s">
        <v>340</v>
      </c>
      <c r="T123" s="143"/>
      <c r="U123" s="143"/>
      <c r="V123" s="140">
        <v>5</v>
      </c>
      <c r="W123" s="146" t="s">
        <v>1256</v>
      </c>
      <c r="X123" s="140"/>
      <c r="Y123" s="140">
        <v>2</v>
      </c>
      <c r="Z123" s="140" t="s">
        <v>340</v>
      </c>
      <c r="AA123" s="140"/>
      <c r="AB123" s="147" t="s">
        <v>340</v>
      </c>
      <c r="AC123" s="145" t="s">
        <v>340</v>
      </c>
      <c r="AD123" s="145"/>
      <c r="AE123" s="145"/>
      <c r="AF123" s="148"/>
      <c r="AG123" s="148"/>
      <c r="AH123" s="149">
        <v>10</v>
      </c>
      <c r="AI123" s="140" t="s">
        <v>340</v>
      </c>
      <c r="AJ123" s="140" t="s">
        <v>340</v>
      </c>
      <c r="AK123" s="183">
        <v>2000</v>
      </c>
      <c r="AL123" s="184">
        <v>434.578</v>
      </c>
      <c r="AM123" s="184">
        <v>3627.8</v>
      </c>
      <c r="AN123" s="184">
        <v>4062.378</v>
      </c>
      <c r="AO123" s="5">
        <v>1736.8</v>
      </c>
      <c r="AP123" s="5"/>
      <c r="AQ123" s="5"/>
      <c r="AR123" s="5"/>
      <c r="AS123" s="5"/>
      <c r="AT123" s="150">
        <v>5799.178</v>
      </c>
    </row>
    <row r="124" spans="1:46" s="185" customFormat="1" ht="15.75">
      <c r="A124" s="139" t="s">
        <v>345</v>
      </c>
      <c r="B124" s="140" t="s">
        <v>346</v>
      </c>
      <c r="C124" s="140" t="s">
        <v>1522</v>
      </c>
      <c r="D124" s="141" t="s">
        <v>862</v>
      </c>
      <c r="E124" s="141" t="s">
        <v>1523</v>
      </c>
      <c r="F124" s="140" t="s">
        <v>347</v>
      </c>
      <c r="G124" s="142">
        <v>2612477</v>
      </c>
      <c r="H124" s="143">
        <v>18445</v>
      </c>
      <c r="I124" s="143">
        <v>133266</v>
      </c>
      <c r="J124" s="140" t="s">
        <v>340</v>
      </c>
      <c r="K124" s="140" t="s">
        <v>340</v>
      </c>
      <c r="L124" s="144" t="s">
        <v>340</v>
      </c>
      <c r="M124" s="140"/>
      <c r="N124" s="140" t="s">
        <v>340</v>
      </c>
      <c r="O124" s="140" t="s">
        <v>340</v>
      </c>
      <c r="P124" s="144"/>
      <c r="Q124" s="182">
        <v>1</v>
      </c>
      <c r="R124" s="182">
        <v>18.015665796344646</v>
      </c>
      <c r="S124" s="145" t="s">
        <v>340</v>
      </c>
      <c r="T124" s="145"/>
      <c r="U124" s="145"/>
      <c r="V124" s="140">
        <v>3</v>
      </c>
      <c r="W124" s="146" t="s">
        <v>1276</v>
      </c>
      <c r="X124" s="140"/>
      <c r="Y124" s="140">
        <v>3</v>
      </c>
      <c r="Z124" s="140" t="s">
        <v>340</v>
      </c>
      <c r="AA124" s="140"/>
      <c r="AB124" s="147"/>
      <c r="AC124" s="145" t="s">
        <v>340</v>
      </c>
      <c r="AD124" s="145"/>
      <c r="AE124" s="145"/>
      <c r="AF124" s="148"/>
      <c r="AG124" s="148"/>
      <c r="AH124" s="149">
        <v>15</v>
      </c>
      <c r="AI124" s="140"/>
      <c r="AJ124" s="140" t="s">
        <v>340</v>
      </c>
      <c r="AK124" s="183"/>
      <c r="AL124" s="184"/>
      <c r="AM124" s="184"/>
      <c r="AN124" s="184"/>
      <c r="AO124" s="5"/>
      <c r="AP124" s="5"/>
      <c r="AQ124" s="5"/>
      <c r="AR124" s="5"/>
      <c r="AS124" s="5"/>
      <c r="AT124" s="150"/>
    </row>
    <row r="125" spans="1:46" s="185" customFormat="1" ht="30">
      <c r="A125" s="154" t="s">
        <v>496</v>
      </c>
      <c r="B125" s="155" t="s">
        <v>346</v>
      </c>
      <c r="C125" s="155" t="s">
        <v>42</v>
      </c>
      <c r="D125" s="156" t="s">
        <v>891</v>
      </c>
      <c r="E125" s="156" t="s">
        <v>891</v>
      </c>
      <c r="F125" s="155" t="s">
        <v>497</v>
      </c>
      <c r="G125" s="157"/>
      <c r="H125" s="158"/>
      <c r="I125" s="158">
        <f>819+826</f>
        <v>1645</v>
      </c>
      <c r="J125" s="155" t="s">
        <v>340</v>
      </c>
      <c r="K125" s="155"/>
      <c r="L125" s="159"/>
      <c r="M125" s="155"/>
      <c r="N125" s="155"/>
      <c r="O125" s="155"/>
      <c r="P125" s="159" t="s">
        <v>340</v>
      </c>
      <c r="Q125" s="186">
        <v>1</v>
      </c>
      <c r="R125" s="186">
        <v>2.808302808302808</v>
      </c>
      <c r="S125" s="158" t="s">
        <v>340</v>
      </c>
      <c r="T125" s="158"/>
      <c r="U125" s="158"/>
      <c r="V125" s="155">
        <v>7</v>
      </c>
      <c r="W125" s="160" t="s">
        <v>1358</v>
      </c>
      <c r="X125" s="155"/>
      <c r="Y125" s="155">
        <v>1</v>
      </c>
      <c r="Z125" s="155"/>
      <c r="AA125" s="155"/>
      <c r="AB125" s="161"/>
      <c r="AC125" s="162" t="s">
        <v>340</v>
      </c>
      <c r="AD125" s="162"/>
      <c r="AE125" s="162"/>
      <c r="AF125" s="163"/>
      <c r="AG125" s="163"/>
      <c r="AH125" s="164"/>
      <c r="AI125" s="155"/>
      <c r="AJ125" s="155" t="s">
        <v>340</v>
      </c>
      <c r="AK125" s="187"/>
      <c r="AL125" s="188"/>
      <c r="AM125" s="188"/>
      <c r="AN125" s="188"/>
      <c r="AO125" s="137">
        <v>14.5</v>
      </c>
      <c r="AP125" s="137"/>
      <c r="AQ125" s="137"/>
      <c r="AR125" s="137"/>
      <c r="AS125" s="137"/>
      <c r="AT125" s="165">
        <v>14.5</v>
      </c>
    </row>
    <row r="126" spans="1:46" s="185" customFormat="1" ht="30">
      <c r="A126" s="139" t="s">
        <v>705</v>
      </c>
      <c r="B126" s="140" t="s">
        <v>353</v>
      </c>
      <c r="C126" s="140" t="s">
        <v>49</v>
      </c>
      <c r="D126" s="141" t="s">
        <v>1882</v>
      </c>
      <c r="E126" s="141" t="s">
        <v>1047</v>
      </c>
      <c r="F126" s="140" t="s">
        <v>497</v>
      </c>
      <c r="G126" s="142"/>
      <c r="H126" s="143"/>
      <c r="I126" s="143">
        <f>245+123</f>
        <v>368</v>
      </c>
      <c r="J126" s="140" t="s">
        <v>340</v>
      </c>
      <c r="K126" s="140"/>
      <c r="L126" s="144"/>
      <c r="M126" s="140"/>
      <c r="N126" s="140"/>
      <c r="O126" s="140"/>
      <c r="P126" s="144" t="s">
        <v>340</v>
      </c>
      <c r="Q126" s="182">
        <v>2</v>
      </c>
      <c r="R126" s="182">
        <v>38.21138211382114</v>
      </c>
      <c r="S126" s="143"/>
      <c r="T126" s="143"/>
      <c r="U126" s="143"/>
      <c r="V126" s="140">
        <v>11</v>
      </c>
      <c r="W126" s="146" t="s">
        <v>1153</v>
      </c>
      <c r="X126" s="140"/>
      <c r="Y126" s="140">
        <v>1</v>
      </c>
      <c r="Z126" s="140"/>
      <c r="AA126" s="140"/>
      <c r="AB126" s="147"/>
      <c r="AC126" s="145" t="s">
        <v>340</v>
      </c>
      <c r="AD126" s="145"/>
      <c r="AE126" s="145"/>
      <c r="AF126" s="148"/>
      <c r="AG126" s="148"/>
      <c r="AH126" s="149"/>
      <c r="AI126" s="140"/>
      <c r="AJ126" s="140" t="s">
        <v>340</v>
      </c>
      <c r="AK126" s="183"/>
      <c r="AL126" s="184"/>
      <c r="AM126" s="184"/>
      <c r="AN126" s="184"/>
      <c r="AO126" s="5">
        <v>648.3</v>
      </c>
      <c r="AP126" s="5"/>
      <c r="AQ126" s="5"/>
      <c r="AR126" s="5"/>
      <c r="AS126" s="5"/>
      <c r="AT126" s="150">
        <v>648.3</v>
      </c>
    </row>
    <row r="127" spans="1:46" s="185" customFormat="1" ht="15.75">
      <c r="A127" s="139" t="s">
        <v>703</v>
      </c>
      <c r="B127" s="140" t="s">
        <v>353</v>
      </c>
      <c r="C127" s="140" t="s">
        <v>1983</v>
      </c>
      <c r="D127" s="141" t="s">
        <v>1057</v>
      </c>
      <c r="E127" s="141" t="s">
        <v>1057</v>
      </c>
      <c r="F127" s="140" t="s">
        <v>497</v>
      </c>
      <c r="G127" s="142"/>
      <c r="H127" s="143"/>
      <c r="I127" s="143">
        <f>1023+945</f>
        <v>1968</v>
      </c>
      <c r="J127" s="140" t="s">
        <v>340</v>
      </c>
      <c r="K127" s="140"/>
      <c r="L127" s="144"/>
      <c r="M127" s="140"/>
      <c r="N127" s="140"/>
      <c r="O127" s="140"/>
      <c r="P127" s="144" t="s">
        <v>340</v>
      </c>
      <c r="Q127" s="182">
        <v>1</v>
      </c>
      <c r="R127" s="182">
        <v>4.550264550264551</v>
      </c>
      <c r="S127" s="145"/>
      <c r="T127" s="145"/>
      <c r="U127" s="145" t="s">
        <v>340</v>
      </c>
      <c r="V127" s="153">
        <v>2</v>
      </c>
      <c r="W127" s="146" t="s">
        <v>1155</v>
      </c>
      <c r="X127" s="140"/>
      <c r="Y127" s="140">
        <v>1</v>
      </c>
      <c r="Z127" s="140"/>
      <c r="AA127" s="140"/>
      <c r="AB127" s="147"/>
      <c r="AC127" s="145" t="s">
        <v>340</v>
      </c>
      <c r="AD127" s="145"/>
      <c r="AE127" s="145"/>
      <c r="AF127" s="148"/>
      <c r="AG127" s="148"/>
      <c r="AH127" s="149"/>
      <c r="AI127" s="140"/>
      <c r="AJ127" s="140" t="s">
        <v>340</v>
      </c>
      <c r="AK127" s="183"/>
      <c r="AL127" s="184"/>
      <c r="AM127" s="184"/>
      <c r="AN127" s="184"/>
      <c r="AO127" s="5"/>
      <c r="AP127" s="5"/>
      <c r="AQ127" s="5"/>
      <c r="AR127" s="5"/>
      <c r="AS127" s="5"/>
      <c r="AT127" s="150"/>
    </row>
    <row r="128" spans="1:46" s="185" customFormat="1" ht="30">
      <c r="A128" s="139" t="s">
        <v>699</v>
      </c>
      <c r="B128" s="140" t="s">
        <v>353</v>
      </c>
      <c r="C128" s="140" t="s">
        <v>198</v>
      </c>
      <c r="D128" s="141" t="s">
        <v>1057</v>
      </c>
      <c r="E128" s="141" t="s">
        <v>1058</v>
      </c>
      <c r="F128" s="140" t="s">
        <v>497</v>
      </c>
      <c r="G128" s="142"/>
      <c r="H128" s="143"/>
      <c r="I128" s="143"/>
      <c r="J128" s="140" t="s">
        <v>340</v>
      </c>
      <c r="K128" s="140"/>
      <c r="L128" s="144"/>
      <c r="M128" s="140"/>
      <c r="N128" s="140"/>
      <c r="O128" s="140"/>
      <c r="P128" s="144" t="s">
        <v>340</v>
      </c>
      <c r="Q128" s="182"/>
      <c r="R128" s="182"/>
      <c r="S128" s="145"/>
      <c r="T128" s="145"/>
      <c r="U128" s="145"/>
      <c r="V128" s="140">
        <v>9</v>
      </c>
      <c r="W128" s="146" t="s">
        <v>1160</v>
      </c>
      <c r="X128" s="140"/>
      <c r="Y128" s="140">
        <v>1</v>
      </c>
      <c r="Z128" s="140"/>
      <c r="AA128" s="140"/>
      <c r="AB128" s="147"/>
      <c r="AC128" s="145" t="s">
        <v>340</v>
      </c>
      <c r="AD128" s="145"/>
      <c r="AE128" s="145"/>
      <c r="AF128" s="148"/>
      <c r="AG128" s="148"/>
      <c r="AH128" s="149"/>
      <c r="AI128" s="140"/>
      <c r="AJ128" s="140" t="s">
        <v>340</v>
      </c>
      <c r="AK128" s="183"/>
      <c r="AL128" s="184"/>
      <c r="AM128" s="184"/>
      <c r="AN128" s="184"/>
      <c r="AO128" s="5"/>
      <c r="AP128" s="5"/>
      <c r="AQ128" s="5"/>
      <c r="AR128" s="5"/>
      <c r="AS128" s="5"/>
      <c r="AT128" s="150"/>
    </row>
    <row r="129" spans="1:46" s="185" customFormat="1" ht="30">
      <c r="A129" s="139" t="s">
        <v>694</v>
      </c>
      <c r="B129" s="140" t="s">
        <v>353</v>
      </c>
      <c r="C129" s="140" t="s">
        <v>53</v>
      </c>
      <c r="D129" s="141" t="s">
        <v>1882</v>
      </c>
      <c r="E129" s="141" t="s">
        <v>1047</v>
      </c>
      <c r="F129" s="140" t="s">
        <v>497</v>
      </c>
      <c r="G129" s="142"/>
      <c r="H129" s="143"/>
      <c r="I129" s="143">
        <f>1401+1269</f>
        <v>2670</v>
      </c>
      <c r="J129" s="140" t="s">
        <v>340</v>
      </c>
      <c r="K129" s="140" t="s">
        <v>340</v>
      </c>
      <c r="L129" s="144"/>
      <c r="M129" s="140"/>
      <c r="N129" s="140"/>
      <c r="O129" s="140"/>
      <c r="P129" s="144" t="s">
        <v>340</v>
      </c>
      <c r="Q129" s="182">
        <v>1</v>
      </c>
      <c r="R129" s="182">
        <v>4.885736800630418</v>
      </c>
      <c r="S129" s="145"/>
      <c r="T129" s="145"/>
      <c r="U129" s="145"/>
      <c r="V129" s="140">
        <v>10</v>
      </c>
      <c r="W129" s="146" t="s">
        <v>1152</v>
      </c>
      <c r="X129" s="140"/>
      <c r="Y129" s="140">
        <v>1</v>
      </c>
      <c r="Z129" s="140"/>
      <c r="AA129" s="140" t="s">
        <v>340</v>
      </c>
      <c r="AB129" s="147"/>
      <c r="AC129" s="145" t="s">
        <v>340</v>
      </c>
      <c r="AD129" s="145"/>
      <c r="AE129" s="145"/>
      <c r="AF129" s="148"/>
      <c r="AG129" s="148"/>
      <c r="AH129" s="149"/>
      <c r="AI129" s="140"/>
      <c r="AJ129" s="140" t="s">
        <v>340</v>
      </c>
      <c r="AK129" s="183"/>
      <c r="AL129" s="184"/>
      <c r="AM129" s="184"/>
      <c r="AN129" s="184"/>
      <c r="AO129" s="5">
        <v>360</v>
      </c>
      <c r="AP129" s="5"/>
      <c r="AQ129" s="5"/>
      <c r="AR129" s="5"/>
      <c r="AS129" s="5"/>
      <c r="AT129" s="150">
        <v>36</v>
      </c>
    </row>
    <row r="130" spans="1:46" s="185" customFormat="1" ht="15.75">
      <c r="A130" s="139" t="s">
        <v>690</v>
      </c>
      <c r="B130" s="140" t="s">
        <v>353</v>
      </c>
      <c r="C130" s="140" t="s">
        <v>201</v>
      </c>
      <c r="D130" s="141" t="s">
        <v>1062</v>
      </c>
      <c r="E130" s="141" t="s">
        <v>1062</v>
      </c>
      <c r="F130" s="140" t="s">
        <v>497</v>
      </c>
      <c r="G130" s="151"/>
      <c r="H130" s="143"/>
      <c r="I130" s="143"/>
      <c r="J130" s="140"/>
      <c r="K130" s="140"/>
      <c r="L130" s="144"/>
      <c r="M130" s="140"/>
      <c r="N130" s="140"/>
      <c r="O130" s="140"/>
      <c r="P130" s="144" t="s">
        <v>340</v>
      </c>
      <c r="Q130" s="182"/>
      <c r="R130" s="182"/>
      <c r="S130" s="145"/>
      <c r="T130" s="145"/>
      <c r="U130" s="145"/>
      <c r="V130" s="140"/>
      <c r="W130" s="146" t="s">
        <v>1166</v>
      </c>
      <c r="X130" s="140"/>
      <c r="Y130" s="140">
        <v>2</v>
      </c>
      <c r="Z130" s="140"/>
      <c r="AA130" s="140"/>
      <c r="AB130" s="147"/>
      <c r="AC130" s="145" t="s">
        <v>340</v>
      </c>
      <c r="AD130" s="145"/>
      <c r="AE130" s="145"/>
      <c r="AF130" s="148"/>
      <c r="AG130" s="148"/>
      <c r="AH130" s="149"/>
      <c r="AI130" s="140"/>
      <c r="AJ130" s="140"/>
      <c r="AK130" s="183"/>
      <c r="AL130" s="184"/>
      <c r="AM130" s="184"/>
      <c r="AN130" s="184"/>
      <c r="AO130" s="5"/>
      <c r="AP130" s="5"/>
      <c r="AQ130" s="5"/>
      <c r="AR130" s="5"/>
      <c r="AS130" s="5"/>
      <c r="AT130" s="150"/>
    </row>
    <row r="131" spans="1:46" s="185" customFormat="1" ht="15.75">
      <c r="A131" s="139" t="s">
        <v>689</v>
      </c>
      <c r="B131" s="140" t="s">
        <v>353</v>
      </c>
      <c r="C131" s="140" t="s">
        <v>1989</v>
      </c>
      <c r="D131" s="141" t="s">
        <v>1990</v>
      </c>
      <c r="E131" s="141" t="s">
        <v>1063</v>
      </c>
      <c r="F131" s="140" t="s">
        <v>497</v>
      </c>
      <c r="G131" s="142"/>
      <c r="H131" s="143"/>
      <c r="I131" s="143">
        <f>35+35</f>
        <v>70</v>
      </c>
      <c r="J131" s="140"/>
      <c r="K131" s="140"/>
      <c r="L131" s="144"/>
      <c r="M131" s="140"/>
      <c r="N131" s="140"/>
      <c r="O131" s="140"/>
      <c r="P131" s="144" t="s">
        <v>340</v>
      </c>
      <c r="Q131" s="182">
        <v>4</v>
      </c>
      <c r="R131" s="182">
        <v>94.28571428571428</v>
      </c>
      <c r="S131" s="143"/>
      <c r="T131" s="143"/>
      <c r="U131" s="143"/>
      <c r="V131" s="140"/>
      <c r="W131" s="146" t="s">
        <v>1168</v>
      </c>
      <c r="X131" s="140"/>
      <c r="Y131" s="140">
        <v>3</v>
      </c>
      <c r="Z131" s="140"/>
      <c r="AA131" s="140"/>
      <c r="AB131" s="147"/>
      <c r="AC131" s="145" t="s">
        <v>340</v>
      </c>
      <c r="AD131" s="145"/>
      <c r="AE131" s="145"/>
      <c r="AF131" s="148"/>
      <c r="AG131" s="148"/>
      <c r="AH131" s="149"/>
      <c r="AI131" s="140"/>
      <c r="AJ131" s="140"/>
      <c r="AK131" s="183"/>
      <c r="AL131" s="184"/>
      <c r="AM131" s="184"/>
      <c r="AN131" s="184"/>
      <c r="AO131" s="5"/>
      <c r="AP131" s="5">
        <v>68.884</v>
      </c>
      <c r="AQ131" s="5">
        <v>137.76600000000002</v>
      </c>
      <c r="AR131" s="5"/>
      <c r="AS131" s="5"/>
      <c r="AT131" s="150">
        <v>26.65</v>
      </c>
    </row>
    <row r="132" spans="1:46" s="185" customFormat="1" ht="15.75">
      <c r="A132" s="139" t="s">
        <v>685</v>
      </c>
      <c r="B132" s="140" t="s">
        <v>353</v>
      </c>
      <c r="C132" s="140" t="s">
        <v>1993</v>
      </c>
      <c r="D132" s="141" t="s">
        <v>1065</v>
      </c>
      <c r="E132" s="141" t="s">
        <v>1065</v>
      </c>
      <c r="F132" s="140" t="s">
        <v>497</v>
      </c>
      <c r="G132" s="142"/>
      <c r="H132" s="143"/>
      <c r="I132" s="143">
        <f>6+9</f>
        <v>15</v>
      </c>
      <c r="J132" s="140"/>
      <c r="K132" s="140"/>
      <c r="L132" s="144"/>
      <c r="M132" s="140"/>
      <c r="N132" s="140"/>
      <c r="O132" s="140"/>
      <c r="P132" s="144" t="s">
        <v>340</v>
      </c>
      <c r="Q132" s="182">
        <v>5</v>
      </c>
      <c r="R132" s="182">
        <v>75</v>
      </c>
      <c r="S132" s="145"/>
      <c r="T132" s="145"/>
      <c r="U132" s="145"/>
      <c r="V132" s="140"/>
      <c r="W132" s="146" t="s">
        <v>1171</v>
      </c>
      <c r="X132" s="140"/>
      <c r="Y132" s="140">
        <v>1</v>
      </c>
      <c r="Z132" s="140"/>
      <c r="AA132" s="140"/>
      <c r="AB132" s="147"/>
      <c r="AC132" s="145" t="s">
        <v>340</v>
      </c>
      <c r="AD132" s="145"/>
      <c r="AE132" s="145"/>
      <c r="AF132" s="148"/>
      <c r="AG132" s="148"/>
      <c r="AH132" s="149"/>
      <c r="AI132" s="140"/>
      <c r="AJ132" s="140"/>
      <c r="AK132" s="183"/>
      <c r="AL132" s="184"/>
      <c r="AM132" s="184"/>
      <c r="AN132" s="184"/>
      <c r="AO132" s="5"/>
      <c r="AP132" s="5"/>
      <c r="AQ132" s="5"/>
      <c r="AR132" s="5"/>
      <c r="AS132" s="5"/>
      <c r="AT132" s="150"/>
    </row>
    <row r="133" spans="1:46" s="185" customFormat="1" ht="15.75">
      <c r="A133" s="139" t="s">
        <v>487</v>
      </c>
      <c r="B133" s="140" t="s">
        <v>353</v>
      </c>
      <c r="C133" s="140" t="s">
        <v>1768</v>
      </c>
      <c r="D133" s="141" t="s">
        <v>1769</v>
      </c>
      <c r="E133" s="141" t="s">
        <v>999</v>
      </c>
      <c r="F133" s="140" t="s">
        <v>348</v>
      </c>
      <c r="G133" s="142"/>
      <c r="H133" s="143"/>
      <c r="I133" s="143">
        <f>1403+995</f>
        <v>2398</v>
      </c>
      <c r="J133" s="140"/>
      <c r="K133" s="140" t="s">
        <v>340</v>
      </c>
      <c r="L133" s="144"/>
      <c r="M133" s="140"/>
      <c r="N133" s="140"/>
      <c r="O133" s="140"/>
      <c r="P133" s="144" t="s">
        <v>340</v>
      </c>
      <c r="Q133" s="182">
        <v>5</v>
      </c>
      <c r="R133" s="182">
        <v>72.96747967479676</v>
      </c>
      <c r="S133" s="143"/>
      <c r="T133" s="143"/>
      <c r="U133" s="143"/>
      <c r="V133" s="140">
        <v>5</v>
      </c>
      <c r="W133" s="146" t="s">
        <v>1177</v>
      </c>
      <c r="X133" s="140"/>
      <c r="Y133" s="140">
        <v>2</v>
      </c>
      <c r="Z133" s="140"/>
      <c r="AA133" s="140"/>
      <c r="AB133" s="147"/>
      <c r="AC133" s="145" t="s">
        <v>340</v>
      </c>
      <c r="AD133" s="145"/>
      <c r="AE133" s="145"/>
      <c r="AF133" s="148"/>
      <c r="AG133" s="148"/>
      <c r="AH133" s="149"/>
      <c r="AI133" s="140"/>
      <c r="AJ133" s="140"/>
      <c r="AK133" s="183">
        <v>1997</v>
      </c>
      <c r="AL133" s="184"/>
      <c r="AM133" s="184"/>
      <c r="AN133" s="184"/>
      <c r="AO133" s="5"/>
      <c r="AP133" s="5"/>
      <c r="AQ133" s="5"/>
      <c r="AR133" s="5"/>
      <c r="AS133" s="5"/>
      <c r="AT133" s="150"/>
    </row>
    <row r="134" spans="1:46" s="185" customFormat="1" ht="30">
      <c r="A134" s="139" t="s">
        <v>681</v>
      </c>
      <c r="B134" s="140" t="s">
        <v>353</v>
      </c>
      <c r="C134" s="140" t="s">
        <v>59</v>
      </c>
      <c r="D134" s="141" t="s">
        <v>60</v>
      </c>
      <c r="E134" s="141" t="s">
        <v>1068</v>
      </c>
      <c r="F134" s="140" t="s">
        <v>497</v>
      </c>
      <c r="G134" s="142"/>
      <c r="H134" s="143"/>
      <c r="I134" s="143">
        <f>1336+1225</f>
        <v>2561</v>
      </c>
      <c r="J134" s="140" t="s">
        <v>340</v>
      </c>
      <c r="K134" s="140"/>
      <c r="L134" s="144"/>
      <c r="M134" s="140"/>
      <c r="N134" s="140"/>
      <c r="O134" s="140"/>
      <c r="P134" s="144" t="s">
        <v>340</v>
      </c>
      <c r="Q134" s="182">
        <v>1</v>
      </c>
      <c r="R134" s="182">
        <v>1.142857142857143</v>
      </c>
      <c r="S134" s="152"/>
      <c r="T134" s="145"/>
      <c r="U134" s="145"/>
      <c r="V134" s="153">
        <v>11</v>
      </c>
      <c r="W134" s="146" t="s">
        <v>1180</v>
      </c>
      <c r="X134" s="140"/>
      <c r="Y134" s="140">
        <v>1</v>
      </c>
      <c r="Z134" s="140"/>
      <c r="AA134" s="140"/>
      <c r="AB134" s="147"/>
      <c r="AC134" s="145" t="s">
        <v>340</v>
      </c>
      <c r="AD134" s="145"/>
      <c r="AE134" s="145"/>
      <c r="AF134" s="148"/>
      <c r="AG134" s="148"/>
      <c r="AH134" s="149"/>
      <c r="AI134" s="140"/>
      <c r="AJ134" s="140" t="s">
        <v>340</v>
      </c>
      <c r="AK134" s="183"/>
      <c r="AL134" s="184"/>
      <c r="AM134" s="184"/>
      <c r="AN134" s="184"/>
      <c r="AO134" s="5">
        <v>435</v>
      </c>
      <c r="AP134" s="5"/>
      <c r="AQ134" s="5"/>
      <c r="AR134" s="5"/>
      <c r="AS134" s="5"/>
      <c r="AT134" s="150">
        <v>435</v>
      </c>
    </row>
    <row r="135" spans="1:46" s="185" customFormat="1" ht="30">
      <c r="A135" s="139" t="s">
        <v>680</v>
      </c>
      <c r="B135" s="140" t="s">
        <v>353</v>
      </c>
      <c r="C135" s="140" t="s">
        <v>1995</v>
      </c>
      <c r="D135" s="141" t="s">
        <v>1069</v>
      </c>
      <c r="E135" s="141" t="s">
        <v>1069</v>
      </c>
      <c r="F135" s="140" t="s">
        <v>497</v>
      </c>
      <c r="G135" s="142"/>
      <c r="H135" s="143"/>
      <c r="I135" s="143">
        <f>317+354</f>
        <v>671</v>
      </c>
      <c r="J135" s="140"/>
      <c r="K135" s="140"/>
      <c r="L135" s="144"/>
      <c r="M135" s="140"/>
      <c r="N135" s="140"/>
      <c r="O135" s="140"/>
      <c r="P135" s="144" t="s">
        <v>340</v>
      </c>
      <c r="Q135" s="182">
        <v>2</v>
      </c>
      <c r="R135" s="182">
        <v>28.662420382165607</v>
      </c>
      <c r="S135" s="152"/>
      <c r="T135" s="145"/>
      <c r="U135" s="145" t="s">
        <v>340</v>
      </c>
      <c r="V135" s="153">
        <v>6</v>
      </c>
      <c r="W135" s="146" t="s">
        <v>1181</v>
      </c>
      <c r="X135" s="140"/>
      <c r="Y135" s="140">
        <v>2</v>
      </c>
      <c r="Z135" s="140"/>
      <c r="AA135" s="140"/>
      <c r="AB135" s="147"/>
      <c r="AC135" s="145" t="s">
        <v>340</v>
      </c>
      <c r="AD135" s="145"/>
      <c r="AE135" s="145"/>
      <c r="AF135" s="148"/>
      <c r="AG135" s="148"/>
      <c r="AH135" s="149"/>
      <c r="AI135" s="140"/>
      <c r="AJ135" s="140"/>
      <c r="AK135" s="183"/>
      <c r="AL135" s="184"/>
      <c r="AM135" s="184"/>
      <c r="AN135" s="184"/>
      <c r="AO135" s="5">
        <v>378.3</v>
      </c>
      <c r="AP135" s="5"/>
      <c r="AQ135" s="5"/>
      <c r="AR135" s="5"/>
      <c r="AS135" s="5"/>
      <c r="AT135" s="150">
        <v>378.3</v>
      </c>
    </row>
    <row r="136" spans="1:46" s="185" customFormat="1" ht="15.75">
      <c r="A136" s="139" t="s">
        <v>678</v>
      </c>
      <c r="B136" s="140" t="s">
        <v>353</v>
      </c>
      <c r="C136" s="140" t="s">
        <v>1997</v>
      </c>
      <c r="D136" s="141" t="s">
        <v>1070</v>
      </c>
      <c r="E136" s="141" t="s">
        <v>1070</v>
      </c>
      <c r="F136" s="140" t="s">
        <v>497</v>
      </c>
      <c r="G136" s="151"/>
      <c r="H136" s="143"/>
      <c r="I136" s="143">
        <f>285+280</f>
        <v>565</v>
      </c>
      <c r="J136" s="140"/>
      <c r="K136" s="140"/>
      <c r="L136" s="144"/>
      <c r="M136" s="140"/>
      <c r="N136" s="140"/>
      <c r="O136" s="140"/>
      <c r="P136" s="144" t="s">
        <v>340</v>
      </c>
      <c r="Q136" s="182">
        <v>1</v>
      </c>
      <c r="R136" s="182">
        <v>11.071428571428571</v>
      </c>
      <c r="S136" s="145"/>
      <c r="T136" s="145"/>
      <c r="U136" s="145"/>
      <c r="V136" s="140"/>
      <c r="W136" s="146" t="s">
        <v>1184</v>
      </c>
      <c r="X136" s="140"/>
      <c r="Y136" s="140">
        <v>1</v>
      </c>
      <c r="Z136" s="140"/>
      <c r="AA136" s="140"/>
      <c r="AB136" s="147"/>
      <c r="AC136" s="145" t="s">
        <v>340</v>
      </c>
      <c r="AD136" s="145"/>
      <c r="AE136" s="145"/>
      <c r="AF136" s="148"/>
      <c r="AG136" s="148"/>
      <c r="AH136" s="149"/>
      <c r="AI136" s="140"/>
      <c r="AJ136" s="140"/>
      <c r="AK136" s="183"/>
      <c r="AL136" s="184"/>
      <c r="AM136" s="184"/>
      <c r="AN136" s="184"/>
      <c r="AO136" s="5"/>
      <c r="AP136" s="5"/>
      <c r="AQ136" s="5"/>
      <c r="AR136" s="5"/>
      <c r="AS136" s="5"/>
      <c r="AT136" s="150"/>
    </row>
    <row r="137" spans="1:46" s="185" customFormat="1" ht="30">
      <c r="A137" s="139" t="s">
        <v>671</v>
      </c>
      <c r="B137" s="140" t="s">
        <v>353</v>
      </c>
      <c r="C137" s="140" t="s">
        <v>1999</v>
      </c>
      <c r="D137" s="141" t="s">
        <v>1076</v>
      </c>
      <c r="E137" s="141" t="s">
        <v>1076</v>
      </c>
      <c r="F137" s="140" t="s">
        <v>497</v>
      </c>
      <c r="G137" s="142"/>
      <c r="H137" s="143"/>
      <c r="I137" s="143">
        <f>527+464</f>
        <v>991</v>
      </c>
      <c r="J137" s="140"/>
      <c r="K137" s="140"/>
      <c r="L137" s="144"/>
      <c r="M137" s="140"/>
      <c r="N137" s="140"/>
      <c r="O137" s="140"/>
      <c r="P137" s="144" t="s">
        <v>340</v>
      </c>
      <c r="Q137" s="182">
        <v>1</v>
      </c>
      <c r="R137" s="182">
        <v>21.336206896551722</v>
      </c>
      <c r="S137" s="152"/>
      <c r="T137" s="145"/>
      <c r="U137" s="145" t="s">
        <v>340</v>
      </c>
      <c r="V137" s="153">
        <v>4</v>
      </c>
      <c r="W137" s="146" t="s">
        <v>1192</v>
      </c>
      <c r="X137" s="140"/>
      <c r="Y137" s="140">
        <v>1</v>
      </c>
      <c r="Z137" s="140"/>
      <c r="AA137" s="140"/>
      <c r="AB137" s="147"/>
      <c r="AC137" s="145" t="s">
        <v>340</v>
      </c>
      <c r="AD137" s="145"/>
      <c r="AE137" s="145"/>
      <c r="AF137" s="148"/>
      <c r="AG137" s="148"/>
      <c r="AH137" s="149"/>
      <c r="AI137" s="140"/>
      <c r="AJ137" s="140"/>
      <c r="AK137" s="183"/>
      <c r="AL137" s="184"/>
      <c r="AM137" s="184"/>
      <c r="AN137" s="184"/>
      <c r="AO137" s="5">
        <v>387.2</v>
      </c>
      <c r="AP137" s="5"/>
      <c r="AQ137" s="5"/>
      <c r="AR137" s="5">
        <v>14.4</v>
      </c>
      <c r="AS137" s="5"/>
      <c r="AT137" s="150">
        <v>41.6</v>
      </c>
    </row>
    <row r="138" spans="1:46" s="185" customFormat="1" ht="30">
      <c r="A138" s="139" t="s">
        <v>669</v>
      </c>
      <c r="B138" s="140" t="s">
        <v>353</v>
      </c>
      <c r="C138" s="140" t="s">
        <v>70</v>
      </c>
      <c r="D138" s="141" t="s">
        <v>1078</v>
      </c>
      <c r="E138" s="141" t="s">
        <v>1078</v>
      </c>
      <c r="F138" s="140" t="s">
        <v>497</v>
      </c>
      <c r="G138" s="142"/>
      <c r="H138" s="143">
        <v>759</v>
      </c>
      <c r="I138" s="143">
        <v>5535</v>
      </c>
      <c r="J138" s="140"/>
      <c r="K138" s="140"/>
      <c r="L138" s="144"/>
      <c r="M138" s="140"/>
      <c r="N138" s="140"/>
      <c r="O138" s="140"/>
      <c r="P138" s="144" t="s">
        <v>340</v>
      </c>
      <c r="Q138" s="182">
        <v>5</v>
      </c>
      <c r="R138" s="182">
        <v>69.61494471978651</v>
      </c>
      <c r="S138" s="143"/>
      <c r="T138" s="143"/>
      <c r="U138" s="143"/>
      <c r="V138" s="140"/>
      <c r="W138" s="146" t="s">
        <v>1155</v>
      </c>
      <c r="X138" s="140"/>
      <c r="Y138" s="140">
        <v>2</v>
      </c>
      <c r="Z138" s="140"/>
      <c r="AA138" s="140" t="s">
        <v>340</v>
      </c>
      <c r="AB138" s="147"/>
      <c r="AC138" s="145" t="s">
        <v>340</v>
      </c>
      <c r="AD138" s="145"/>
      <c r="AE138" s="145"/>
      <c r="AF138" s="148"/>
      <c r="AG138" s="148"/>
      <c r="AH138" s="149"/>
      <c r="AI138" s="140"/>
      <c r="AJ138" s="140"/>
      <c r="AK138" s="183"/>
      <c r="AL138" s="184"/>
      <c r="AM138" s="184"/>
      <c r="AN138" s="184"/>
      <c r="AO138" s="5"/>
      <c r="AP138" s="5"/>
      <c r="AQ138" s="5"/>
      <c r="AR138" s="5"/>
      <c r="AS138" s="5"/>
      <c r="AT138" s="150"/>
    </row>
    <row r="139" spans="1:46" s="185" customFormat="1" ht="30">
      <c r="A139" s="139" t="s">
        <v>667</v>
      </c>
      <c r="B139" s="140" t="s">
        <v>353</v>
      </c>
      <c r="C139" s="140" t="s">
        <v>2001</v>
      </c>
      <c r="D139" s="141" t="s">
        <v>2002</v>
      </c>
      <c r="E139" s="141" t="s">
        <v>1079</v>
      </c>
      <c r="F139" s="140" t="s">
        <v>497</v>
      </c>
      <c r="G139" s="142"/>
      <c r="H139" s="143"/>
      <c r="I139" s="143">
        <f>1090+865</f>
        <v>1955</v>
      </c>
      <c r="J139" s="140"/>
      <c r="K139" s="140"/>
      <c r="L139" s="144"/>
      <c r="M139" s="140"/>
      <c r="N139" s="140"/>
      <c r="O139" s="140"/>
      <c r="P139" s="144" t="s">
        <v>340</v>
      </c>
      <c r="Q139" s="182">
        <v>2</v>
      </c>
      <c r="R139" s="182">
        <v>49.941792782305</v>
      </c>
      <c r="S139" s="145"/>
      <c r="T139" s="145"/>
      <c r="U139" s="145"/>
      <c r="V139" s="140">
        <v>3</v>
      </c>
      <c r="W139" s="146" t="s">
        <v>1196</v>
      </c>
      <c r="X139" s="140"/>
      <c r="Y139" s="140">
        <v>1</v>
      </c>
      <c r="Z139" s="140"/>
      <c r="AA139" s="140"/>
      <c r="AB139" s="147"/>
      <c r="AC139" s="145" t="s">
        <v>340</v>
      </c>
      <c r="AD139" s="145"/>
      <c r="AE139" s="145"/>
      <c r="AF139" s="148"/>
      <c r="AG139" s="148"/>
      <c r="AH139" s="149"/>
      <c r="AI139" s="140"/>
      <c r="AJ139" s="140"/>
      <c r="AK139" s="183"/>
      <c r="AL139" s="184"/>
      <c r="AM139" s="184"/>
      <c r="AN139" s="184"/>
      <c r="AO139" s="5"/>
      <c r="AP139" s="5"/>
      <c r="AQ139" s="5"/>
      <c r="AR139" s="5"/>
      <c r="AS139" s="5"/>
      <c r="AT139" s="150"/>
    </row>
    <row r="140" spans="1:46" s="185" customFormat="1" ht="30">
      <c r="A140" s="139" t="s">
        <v>440</v>
      </c>
      <c r="B140" s="140" t="s">
        <v>353</v>
      </c>
      <c r="C140" s="140" t="s">
        <v>1664</v>
      </c>
      <c r="D140" s="141" t="s">
        <v>901</v>
      </c>
      <c r="E140" s="141" t="s">
        <v>901</v>
      </c>
      <c r="F140" s="140" t="s">
        <v>384</v>
      </c>
      <c r="G140" s="142"/>
      <c r="H140" s="143"/>
      <c r="I140" s="143">
        <v>16195</v>
      </c>
      <c r="J140" s="140" t="s">
        <v>340</v>
      </c>
      <c r="K140" s="140"/>
      <c r="L140" s="144"/>
      <c r="M140" s="140"/>
      <c r="N140" s="140" t="s">
        <v>340</v>
      </c>
      <c r="O140" s="140" t="s">
        <v>340</v>
      </c>
      <c r="P140" s="144"/>
      <c r="Q140" s="182">
        <v>1</v>
      </c>
      <c r="R140" s="182">
        <v>4.239130434782608</v>
      </c>
      <c r="S140" s="152"/>
      <c r="T140" s="145"/>
      <c r="U140" s="145" t="s">
        <v>340</v>
      </c>
      <c r="V140" s="153">
        <v>2</v>
      </c>
      <c r="W140" s="146" t="s">
        <v>1202</v>
      </c>
      <c r="X140" s="140"/>
      <c r="Y140" s="140">
        <v>1</v>
      </c>
      <c r="Z140" s="140"/>
      <c r="AA140" s="140"/>
      <c r="AB140" s="147" t="s">
        <v>340</v>
      </c>
      <c r="AC140" s="145" t="s">
        <v>340</v>
      </c>
      <c r="AD140" s="145"/>
      <c r="AE140" s="145"/>
      <c r="AF140" s="148"/>
      <c r="AG140" s="148"/>
      <c r="AH140" s="149">
        <v>15</v>
      </c>
      <c r="AI140" s="140" t="s">
        <v>340</v>
      </c>
      <c r="AJ140" s="140" t="s">
        <v>340</v>
      </c>
      <c r="AK140" s="183">
        <v>1998</v>
      </c>
      <c r="AL140" s="184">
        <v>958</v>
      </c>
      <c r="AM140" s="184"/>
      <c r="AN140" s="184">
        <v>958</v>
      </c>
      <c r="AO140" s="5">
        <v>1671.7</v>
      </c>
      <c r="AP140" s="5"/>
      <c r="AQ140" s="5"/>
      <c r="AR140" s="5">
        <v>138.5</v>
      </c>
      <c r="AS140" s="5"/>
      <c r="AT140" s="150">
        <v>2768.2</v>
      </c>
    </row>
    <row r="141" spans="1:46" s="185" customFormat="1" ht="15.75">
      <c r="A141" s="139" t="s">
        <v>439</v>
      </c>
      <c r="B141" s="140" t="s">
        <v>353</v>
      </c>
      <c r="C141" s="140" t="s">
        <v>1666</v>
      </c>
      <c r="D141" s="141" t="s">
        <v>1667</v>
      </c>
      <c r="E141" s="141" t="s">
        <v>902</v>
      </c>
      <c r="F141" s="140" t="s">
        <v>384</v>
      </c>
      <c r="G141" s="142"/>
      <c r="H141" s="143">
        <v>869</v>
      </c>
      <c r="I141" s="143">
        <v>15220</v>
      </c>
      <c r="J141" s="140" t="s">
        <v>340</v>
      </c>
      <c r="K141" s="140" t="s">
        <v>340</v>
      </c>
      <c r="L141" s="144" t="s">
        <v>340</v>
      </c>
      <c r="M141" s="140" t="s">
        <v>340</v>
      </c>
      <c r="N141" s="140" t="s">
        <v>340</v>
      </c>
      <c r="O141" s="140" t="s">
        <v>340</v>
      </c>
      <c r="P141" s="144"/>
      <c r="Q141" s="182">
        <v>1</v>
      </c>
      <c r="R141" s="182">
        <v>19.663586827765933</v>
      </c>
      <c r="S141" s="145"/>
      <c r="T141" s="145"/>
      <c r="U141" s="145" t="s">
        <v>340</v>
      </c>
      <c r="V141" s="140">
        <v>4</v>
      </c>
      <c r="W141" s="146" t="s">
        <v>1206</v>
      </c>
      <c r="X141" s="140"/>
      <c r="Y141" s="140">
        <v>2</v>
      </c>
      <c r="Z141" s="140"/>
      <c r="AA141" s="140" t="s">
        <v>340</v>
      </c>
      <c r="AB141" s="147"/>
      <c r="AC141" s="145" t="s">
        <v>340</v>
      </c>
      <c r="AD141" s="145"/>
      <c r="AE141" s="145"/>
      <c r="AF141" s="148"/>
      <c r="AG141" s="148"/>
      <c r="AH141" s="149"/>
      <c r="AI141" s="140" t="s">
        <v>340</v>
      </c>
      <c r="AJ141" s="140" t="s">
        <v>340</v>
      </c>
      <c r="AK141" s="183">
        <v>1996</v>
      </c>
      <c r="AL141" s="184">
        <v>1642.269</v>
      </c>
      <c r="AM141" s="184"/>
      <c r="AN141" s="184">
        <v>1642.269</v>
      </c>
      <c r="AO141" s="5">
        <v>896.2</v>
      </c>
      <c r="AP141" s="5"/>
      <c r="AQ141" s="5"/>
      <c r="AR141" s="5">
        <v>27.5</v>
      </c>
      <c r="AS141" s="5"/>
      <c r="AT141" s="150">
        <v>2565.969</v>
      </c>
    </row>
    <row r="142" spans="1:46" s="185" customFormat="1" ht="30">
      <c r="A142" s="139" t="s">
        <v>438</v>
      </c>
      <c r="B142" s="140" t="s">
        <v>353</v>
      </c>
      <c r="C142" s="140" t="s">
        <v>1734</v>
      </c>
      <c r="D142" s="141" t="s">
        <v>1735</v>
      </c>
      <c r="E142" s="141" t="s">
        <v>978</v>
      </c>
      <c r="F142" s="140" t="s">
        <v>384</v>
      </c>
      <c r="G142" s="142"/>
      <c r="H142" s="143">
        <v>647</v>
      </c>
      <c r="I142" s="143">
        <v>3214</v>
      </c>
      <c r="J142" s="140" t="s">
        <v>340</v>
      </c>
      <c r="K142" s="140"/>
      <c r="L142" s="144"/>
      <c r="M142" s="140"/>
      <c r="N142" s="140"/>
      <c r="O142" s="140"/>
      <c r="P142" s="144" t="s">
        <v>340</v>
      </c>
      <c r="Q142" s="182">
        <v>1</v>
      </c>
      <c r="R142" s="182">
        <v>29.78033849477854</v>
      </c>
      <c r="S142" s="152"/>
      <c r="T142" s="145"/>
      <c r="U142" s="145" t="s">
        <v>340</v>
      </c>
      <c r="V142" s="153">
        <v>5</v>
      </c>
      <c r="W142" s="146"/>
      <c r="X142" s="140"/>
      <c r="Y142" s="140">
        <v>2</v>
      </c>
      <c r="Z142" s="140"/>
      <c r="AA142" s="140" t="s">
        <v>340</v>
      </c>
      <c r="AB142" s="147" t="s">
        <v>340</v>
      </c>
      <c r="AC142" s="145" t="s">
        <v>340</v>
      </c>
      <c r="AD142" s="145"/>
      <c r="AE142" s="145"/>
      <c r="AF142" s="148"/>
      <c r="AG142" s="148"/>
      <c r="AH142" s="149"/>
      <c r="AI142" s="140" t="s">
        <v>340</v>
      </c>
      <c r="AJ142" s="140"/>
      <c r="AK142" s="183">
        <v>1997</v>
      </c>
      <c r="AL142" s="184">
        <v>1081.8</v>
      </c>
      <c r="AM142" s="184"/>
      <c r="AN142" s="184">
        <v>1081.8</v>
      </c>
      <c r="AO142" s="5">
        <v>325.7</v>
      </c>
      <c r="AP142" s="5"/>
      <c r="AQ142" s="5"/>
      <c r="AR142" s="5">
        <v>1289.8</v>
      </c>
      <c r="AS142" s="5"/>
      <c r="AT142" s="150">
        <v>2697.3</v>
      </c>
    </row>
    <row r="143" spans="1:46" s="185" customFormat="1" ht="30">
      <c r="A143" s="139" t="s">
        <v>660</v>
      </c>
      <c r="B143" s="140" t="s">
        <v>353</v>
      </c>
      <c r="C143" s="140" t="s">
        <v>2006</v>
      </c>
      <c r="D143" s="141" t="s">
        <v>1082</v>
      </c>
      <c r="E143" s="141" t="s">
        <v>1082</v>
      </c>
      <c r="F143" s="140" t="s">
        <v>497</v>
      </c>
      <c r="G143" s="142"/>
      <c r="H143" s="143">
        <v>1360</v>
      </c>
      <c r="I143" s="143">
        <v>3444</v>
      </c>
      <c r="J143" s="140"/>
      <c r="K143" s="140" t="s">
        <v>340</v>
      </c>
      <c r="L143" s="144"/>
      <c r="M143" s="140"/>
      <c r="N143" s="140"/>
      <c r="O143" s="140"/>
      <c r="P143" s="144" t="s">
        <v>340</v>
      </c>
      <c r="Q143" s="182">
        <v>2</v>
      </c>
      <c r="R143" s="182">
        <v>26.098003629764065</v>
      </c>
      <c r="S143" s="143"/>
      <c r="T143" s="143"/>
      <c r="U143" s="143" t="s">
        <v>340</v>
      </c>
      <c r="V143" s="140">
        <v>6</v>
      </c>
      <c r="W143" s="146" t="s">
        <v>1210</v>
      </c>
      <c r="X143" s="140"/>
      <c r="Y143" s="140">
        <v>1</v>
      </c>
      <c r="Z143" s="140"/>
      <c r="AA143" s="140" t="s">
        <v>340</v>
      </c>
      <c r="AB143" s="147"/>
      <c r="AC143" s="145" t="s">
        <v>340</v>
      </c>
      <c r="AD143" s="145"/>
      <c r="AE143" s="145"/>
      <c r="AF143" s="148"/>
      <c r="AG143" s="148"/>
      <c r="AH143" s="149"/>
      <c r="AI143" s="140"/>
      <c r="AJ143" s="140"/>
      <c r="AK143" s="183"/>
      <c r="AL143" s="184"/>
      <c r="AM143" s="184"/>
      <c r="AN143" s="184"/>
      <c r="AO143" s="5">
        <v>800.2</v>
      </c>
      <c r="AP143" s="5"/>
      <c r="AQ143" s="5"/>
      <c r="AR143" s="5">
        <v>305.7</v>
      </c>
      <c r="AS143" s="5"/>
      <c r="AT143" s="150">
        <v>115.9</v>
      </c>
    </row>
    <row r="144" spans="1:46" s="185" customFormat="1" ht="15.75">
      <c r="A144" s="139" t="s">
        <v>485</v>
      </c>
      <c r="B144" s="140" t="s">
        <v>353</v>
      </c>
      <c r="C144" s="140" t="s">
        <v>1784</v>
      </c>
      <c r="D144" s="141" t="s">
        <v>1001</v>
      </c>
      <c r="E144" s="141" t="s">
        <v>1001</v>
      </c>
      <c r="F144" s="140" t="s">
        <v>348</v>
      </c>
      <c r="G144" s="142"/>
      <c r="H144" s="143"/>
      <c r="I144" s="143"/>
      <c r="J144" s="140"/>
      <c r="K144" s="140"/>
      <c r="L144" s="144"/>
      <c r="M144" s="140"/>
      <c r="N144" s="140"/>
      <c r="O144" s="140"/>
      <c r="P144" s="144" t="s">
        <v>340</v>
      </c>
      <c r="Q144" s="182"/>
      <c r="R144" s="182"/>
      <c r="S144" s="145"/>
      <c r="T144" s="145"/>
      <c r="U144" s="145"/>
      <c r="V144" s="140"/>
      <c r="W144" s="146"/>
      <c r="X144" s="140"/>
      <c r="Y144" s="140">
        <v>2</v>
      </c>
      <c r="Z144" s="140"/>
      <c r="AA144" s="140"/>
      <c r="AB144" s="147"/>
      <c r="AC144" s="145"/>
      <c r="AD144" s="145" t="s">
        <v>340</v>
      </c>
      <c r="AE144" s="145"/>
      <c r="AF144" s="148"/>
      <c r="AG144" s="148"/>
      <c r="AH144" s="149"/>
      <c r="AI144" s="140"/>
      <c r="AJ144" s="140"/>
      <c r="AK144" s="183">
        <v>1996</v>
      </c>
      <c r="AL144" s="184"/>
      <c r="AM144" s="184"/>
      <c r="AN144" s="184"/>
      <c r="AO144" s="5"/>
      <c r="AP144" s="5"/>
      <c r="AQ144" s="5"/>
      <c r="AR144" s="5"/>
      <c r="AS144" s="5"/>
      <c r="AT144" s="150"/>
    </row>
    <row r="145" spans="1:46" s="185" customFormat="1" ht="30">
      <c r="A145" s="139" t="s">
        <v>657</v>
      </c>
      <c r="B145" s="140" t="s">
        <v>353</v>
      </c>
      <c r="C145" s="140" t="s">
        <v>1935</v>
      </c>
      <c r="D145" s="141" t="s">
        <v>1882</v>
      </c>
      <c r="E145" s="141" t="s">
        <v>1025</v>
      </c>
      <c r="F145" s="140" t="s">
        <v>497</v>
      </c>
      <c r="G145" s="142"/>
      <c r="H145" s="143"/>
      <c r="I145" s="143">
        <f>1598+1629</f>
        <v>3227</v>
      </c>
      <c r="J145" s="140" t="s">
        <v>340</v>
      </c>
      <c r="K145" s="140"/>
      <c r="L145" s="144"/>
      <c r="M145" s="140" t="s">
        <v>340</v>
      </c>
      <c r="N145" s="140"/>
      <c r="O145" s="140" t="s">
        <v>340</v>
      </c>
      <c r="P145" s="144"/>
      <c r="Q145" s="182">
        <v>1</v>
      </c>
      <c r="R145" s="182">
        <v>0.8594229588704727</v>
      </c>
      <c r="S145" s="152"/>
      <c r="T145" s="145"/>
      <c r="U145" s="145" t="s">
        <v>340</v>
      </c>
      <c r="V145" s="153">
        <v>3</v>
      </c>
      <c r="W145" s="146" t="s">
        <v>1211</v>
      </c>
      <c r="X145" s="140"/>
      <c r="Y145" s="140">
        <v>1</v>
      </c>
      <c r="Z145" s="140"/>
      <c r="AA145" s="140"/>
      <c r="AB145" s="147"/>
      <c r="AC145" s="145" t="s">
        <v>340</v>
      </c>
      <c r="AD145" s="145"/>
      <c r="AE145" s="145"/>
      <c r="AF145" s="148"/>
      <c r="AG145" s="148"/>
      <c r="AH145" s="149"/>
      <c r="AI145" s="140"/>
      <c r="AJ145" s="140" t="s">
        <v>340</v>
      </c>
      <c r="AK145" s="183"/>
      <c r="AL145" s="184"/>
      <c r="AM145" s="184"/>
      <c r="AN145" s="184"/>
      <c r="AO145" s="5"/>
      <c r="AP145" s="5"/>
      <c r="AQ145" s="5"/>
      <c r="AR145" s="5"/>
      <c r="AS145" s="5"/>
      <c r="AT145" s="150"/>
    </row>
    <row r="146" spans="1:46" s="185" customFormat="1" ht="15.75">
      <c r="A146" s="139" t="s">
        <v>436</v>
      </c>
      <c r="B146" s="140" t="s">
        <v>353</v>
      </c>
      <c r="C146" s="140" t="s">
        <v>1669</v>
      </c>
      <c r="D146" s="141" t="s">
        <v>903</v>
      </c>
      <c r="E146" s="141" t="s">
        <v>903</v>
      </c>
      <c r="F146" s="140" t="s">
        <v>384</v>
      </c>
      <c r="G146" s="142"/>
      <c r="H146" s="143"/>
      <c r="I146" s="143">
        <v>6340</v>
      </c>
      <c r="J146" s="140" t="s">
        <v>340</v>
      </c>
      <c r="K146" s="140"/>
      <c r="L146" s="144" t="s">
        <v>340</v>
      </c>
      <c r="M146" s="140"/>
      <c r="N146" s="140" t="s">
        <v>340</v>
      </c>
      <c r="O146" s="140"/>
      <c r="P146" s="144"/>
      <c r="Q146" s="182">
        <v>1</v>
      </c>
      <c r="R146" s="182">
        <v>20.384468976018272</v>
      </c>
      <c r="S146" s="145"/>
      <c r="T146" s="145"/>
      <c r="U146" s="145" t="s">
        <v>340</v>
      </c>
      <c r="V146" s="153">
        <v>2</v>
      </c>
      <c r="W146" s="146" t="s">
        <v>1212</v>
      </c>
      <c r="X146" s="140"/>
      <c r="Y146" s="140">
        <v>2</v>
      </c>
      <c r="Z146" s="140"/>
      <c r="AA146" s="140" t="s">
        <v>340</v>
      </c>
      <c r="AB146" s="147"/>
      <c r="AC146" s="145" t="s">
        <v>340</v>
      </c>
      <c r="AD146" s="145"/>
      <c r="AE146" s="145"/>
      <c r="AF146" s="148"/>
      <c r="AG146" s="148"/>
      <c r="AH146" s="149"/>
      <c r="AI146" s="140" t="s">
        <v>340</v>
      </c>
      <c r="AJ146" s="140" t="s">
        <v>340</v>
      </c>
      <c r="AK146" s="183">
        <v>1995</v>
      </c>
      <c r="AL146" s="184">
        <v>639.373</v>
      </c>
      <c r="AM146" s="184"/>
      <c r="AN146" s="184">
        <v>639.373</v>
      </c>
      <c r="AO146" s="5">
        <v>1986.8</v>
      </c>
      <c r="AP146" s="5"/>
      <c r="AQ146" s="5"/>
      <c r="AR146" s="5"/>
      <c r="AS146" s="5"/>
      <c r="AT146" s="150">
        <v>2626.173</v>
      </c>
    </row>
    <row r="147" spans="1:46" s="185" customFormat="1" ht="30">
      <c r="A147" s="139" t="s">
        <v>655</v>
      </c>
      <c r="B147" s="140" t="s">
        <v>353</v>
      </c>
      <c r="C147" s="140" t="s">
        <v>1881</v>
      </c>
      <c r="D147" s="141" t="s">
        <v>1882</v>
      </c>
      <c r="E147" s="141" t="s">
        <v>1025</v>
      </c>
      <c r="F147" s="140" t="s">
        <v>497</v>
      </c>
      <c r="G147" s="142"/>
      <c r="H147" s="143"/>
      <c r="I147" s="143">
        <v>5292</v>
      </c>
      <c r="J147" s="140" t="s">
        <v>340</v>
      </c>
      <c r="K147" s="140"/>
      <c r="L147" s="144" t="s">
        <v>340</v>
      </c>
      <c r="M147" s="140" t="s">
        <v>340</v>
      </c>
      <c r="N147" s="140" t="s">
        <v>340</v>
      </c>
      <c r="O147" s="140" t="s">
        <v>340</v>
      </c>
      <c r="P147" s="144"/>
      <c r="Q147" s="182">
        <v>1</v>
      </c>
      <c r="R147" s="182">
        <v>1.527614571092832</v>
      </c>
      <c r="S147" s="143"/>
      <c r="T147" s="143"/>
      <c r="U147" s="143" t="s">
        <v>340</v>
      </c>
      <c r="V147" s="140">
        <v>8</v>
      </c>
      <c r="W147" s="146" t="s">
        <v>1214</v>
      </c>
      <c r="X147" s="140"/>
      <c r="Y147" s="140">
        <v>1</v>
      </c>
      <c r="Z147" s="140"/>
      <c r="AA147" s="140" t="s">
        <v>340</v>
      </c>
      <c r="AB147" s="147"/>
      <c r="AC147" s="145" t="s">
        <v>340</v>
      </c>
      <c r="AD147" s="145"/>
      <c r="AE147" s="145"/>
      <c r="AF147" s="148"/>
      <c r="AG147" s="148"/>
      <c r="AH147" s="149"/>
      <c r="AI147" s="140"/>
      <c r="AJ147" s="140" t="s">
        <v>340</v>
      </c>
      <c r="AK147" s="183"/>
      <c r="AL147" s="184"/>
      <c r="AM147" s="184"/>
      <c r="AN147" s="184"/>
      <c r="AO147" s="5"/>
      <c r="AP147" s="5"/>
      <c r="AQ147" s="5"/>
      <c r="AR147" s="5"/>
      <c r="AS147" s="5"/>
      <c r="AT147" s="150"/>
    </row>
    <row r="148" spans="1:46" s="185" customFormat="1" ht="30">
      <c r="A148" s="139" t="s">
        <v>650</v>
      </c>
      <c r="B148" s="140" t="s">
        <v>353</v>
      </c>
      <c r="C148" s="140" t="s">
        <v>2008</v>
      </c>
      <c r="D148" s="141" t="s">
        <v>1882</v>
      </c>
      <c r="E148" s="141" t="s">
        <v>1025</v>
      </c>
      <c r="F148" s="140" t="s">
        <v>497</v>
      </c>
      <c r="G148" s="142"/>
      <c r="H148" s="143"/>
      <c r="I148" s="143">
        <f>419+242</f>
        <v>661</v>
      </c>
      <c r="J148" s="140" t="s">
        <v>340</v>
      </c>
      <c r="K148" s="140"/>
      <c r="L148" s="144"/>
      <c r="M148" s="140"/>
      <c r="N148" s="140"/>
      <c r="O148" s="140"/>
      <c r="P148" s="144" t="s">
        <v>340</v>
      </c>
      <c r="Q148" s="182">
        <v>1</v>
      </c>
      <c r="R148" s="182">
        <v>3.3018867924528306</v>
      </c>
      <c r="S148" s="145"/>
      <c r="T148" s="145"/>
      <c r="U148" s="145" t="s">
        <v>340</v>
      </c>
      <c r="V148" s="140">
        <v>1</v>
      </c>
      <c r="W148" s="146" t="s">
        <v>1218</v>
      </c>
      <c r="X148" s="140"/>
      <c r="Y148" s="140">
        <v>1</v>
      </c>
      <c r="Z148" s="140"/>
      <c r="AA148" s="140"/>
      <c r="AB148" s="147"/>
      <c r="AC148" s="145" t="s">
        <v>340</v>
      </c>
      <c r="AD148" s="145"/>
      <c r="AE148" s="145"/>
      <c r="AF148" s="148"/>
      <c r="AG148" s="148"/>
      <c r="AH148" s="149"/>
      <c r="AI148" s="140"/>
      <c r="AJ148" s="140" t="s">
        <v>340</v>
      </c>
      <c r="AK148" s="183"/>
      <c r="AL148" s="184"/>
      <c r="AM148" s="184"/>
      <c r="AN148" s="184"/>
      <c r="AO148" s="5"/>
      <c r="AP148" s="5"/>
      <c r="AQ148" s="5"/>
      <c r="AR148" s="5"/>
      <c r="AS148" s="5"/>
      <c r="AT148" s="150"/>
    </row>
    <row r="149" spans="1:46" s="185" customFormat="1" ht="15.75">
      <c r="A149" s="139" t="s">
        <v>483</v>
      </c>
      <c r="B149" s="140" t="s">
        <v>353</v>
      </c>
      <c r="C149" s="140" t="s">
        <v>1785</v>
      </c>
      <c r="D149" s="141" t="s">
        <v>1003</v>
      </c>
      <c r="E149" s="141" t="s">
        <v>1003</v>
      </c>
      <c r="F149" s="140" t="s">
        <v>348</v>
      </c>
      <c r="G149" s="142"/>
      <c r="H149" s="143"/>
      <c r="I149" s="143"/>
      <c r="J149" s="140"/>
      <c r="K149" s="140"/>
      <c r="L149" s="144"/>
      <c r="M149" s="140"/>
      <c r="N149" s="140"/>
      <c r="O149" s="140"/>
      <c r="P149" s="144" t="s">
        <v>340</v>
      </c>
      <c r="Q149" s="182"/>
      <c r="R149" s="182"/>
      <c r="S149" s="143"/>
      <c r="T149" s="143"/>
      <c r="U149" s="143"/>
      <c r="V149" s="140"/>
      <c r="W149" s="146" t="s">
        <v>1222</v>
      </c>
      <c r="X149" s="140"/>
      <c r="Y149" s="140">
        <v>3</v>
      </c>
      <c r="Z149" s="140"/>
      <c r="AA149" s="140"/>
      <c r="AB149" s="147"/>
      <c r="AC149" s="145"/>
      <c r="AD149" s="145" t="s">
        <v>340</v>
      </c>
      <c r="AE149" s="145"/>
      <c r="AF149" s="148"/>
      <c r="AG149" s="148"/>
      <c r="AH149" s="149"/>
      <c r="AI149" s="140"/>
      <c r="AJ149" s="140"/>
      <c r="AK149" s="183">
        <v>1997</v>
      </c>
      <c r="AL149" s="184">
        <v>35</v>
      </c>
      <c r="AM149" s="184"/>
      <c r="AN149" s="184">
        <v>35</v>
      </c>
      <c r="AO149" s="5"/>
      <c r="AP149" s="5"/>
      <c r="AQ149" s="5"/>
      <c r="AR149" s="5"/>
      <c r="AS149" s="5"/>
      <c r="AT149" s="150">
        <v>35</v>
      </c>
    </row>
    <row r="150" spans="1:46" s="185" customFormat="1" ht="30">
      <c r="A150" s="139" t="s">
        <v>648</v>
      </c>
      <c r="B150" s="140" t="s">
        <v>353</v>
      </c>
      <c r="C150" s="140" t="s">
        <v>86</v>
      </c>
      <c r="D150" s="141" t="s">
        <v>87</v>
      </c>
      <c r="E150" s="141" t="s">
        <v>1087</v>
      </c>
      <c r="F150" s="140" t="s">
        <v>497</v>
      </c>
      <c r="G150" s="142"/>
      <c r="H150" s="143">
        <v>11</v>
      </c>
      <c r="I150" s="143">
        <v>3866</v>
      </c>
      <c r="J150" s="140"/>
      <c r="K150" s="140"/>
      <c r="L150" s="144"/>
      <c r="M150" s="140"/>
      <c r="N150" s="140"/>
      <c r="O150" s="140"/>
      <c r="P150" s="144" t="s">
        <v>340</v>
      </c>
      <c r="Q150" s="182">
        <v>1</v>
      </c>
      <c r="R150" s="182">
        <v>27.421150278293137</v>
      </c>
      <c r="S150" s="145"/>
      <c r="T150" s="145"/>
      <c r="U150" s="145"/>
      <c r="V150" s="153">
        <v>5</v>
      </c>
      <c r="W150" s="146"/>
      <c r="X150" s="140"/>
      <c r="Y150" s="140">
        <v>1</v>
      </c>
      <c r="Z150" s="140"/>
      <c r="AA150" s="140" t="s">
        <v>340</v>
      </c>
      <c r="AB150" s="147"/>
      <c r="AC150" s="145" t="s">
        <v>340</v>
      </c>
      <c r="AD150" s="145"/>
      <c r="AE150" s="145"/>
      <c r="AF150" s="148"/>
      <c r="AG150" s="148"/>
      <c r="AH150" s="149"/>
      <c r="AI150" s="140"/>
      <c r="AJ150" s="140"/>
      <c r="AK150" s="183"/>
      <c r="AL150" s="184"/>
      <c r="AM150" s="184"/>
      <c r="AN150" s="184"/>
      <c r="AO150" s="5">
        <v>393.2</v>
      </c>
      <c r="AP150" s="5"/>
      <c r="AQ150" s="5"/>
      <c r="AR150" s="5"/>
      <c r="AS150" s="5"/>
      <c r="AT150" s="150">
        <v>393.2</v>
      </c>
    </row>
    <row r="151" spans="1:46" s="185" customFormat="1" ht="15.75">
      <c r="A151" s="139" t="s">
        <v>645</v>
      </c>
      <c r="B151" s="140" t="s">
        <v>353</v>
      </c>
      <c r="C151" s="140" t="s">
        <v>2011</v>
      </c>
      <c r="D151" s="141" t="s">
        <v>1090</v>
      </c>
      <c r="E151" s="141" t="s">
        <v>1090</v>
      </c>
      <c r="F151" s="140" t="s">
        <v>497</v>
      </c>
      <c r="G151" s="142"/>
      <c r="H151" s="143"/>
      <c r="I151" s="143">
        <f>26</f>
        <v>26</v>
      </c>
      <c r="J151" s="140"/>
      <c r="K151" s="140"/>
      <c r="L151" s="144"/>
      <c r="M151" s="140"/>
      <c r="N151" s="140"/>
      <c r="O151" s="140"/>
      <c r="P151" s="144" t="s">
        <v>340</v>
      </c>
      <c r="Q151" s="182">
        <v>5</v>
      </c>
      <c r="R151" s="182">
        <v>53.84615384615385</v>
      </c>
      <c r="S151" s="143"/>
      <c r="T151" s="143"/>
      <c r="U151" s="143"/>
      <c r="V151" s="140"/>
      <c r="W151" s="146" t="s">
        <v>1216</v>
      </c>
      <c r="X151" s="140"/>
      <c r="Y151" s="140">
        <v>3</v>
      </c>
      <c r="Z151" s="140"/>
      <c r="AA151" s="140"/>
      <c r="AB151" s="147"/>
      <c r="AC151" s="145" t="s">
        <v>340</v>
      </c>
      <c r="AD151" s="145"/>
      <c r="AE151" s="145"/>
      <c r="AF151" s="148"/>
      <c r="AG151" s="148"/>
      <c r="AH151" s="149"/>
      <c r="AI151" s="140"/>
      <c r="AJ151" s="140"/>
      <c r="AK151" s="183"/>
      <c r="AL151" s="184"/>
      <c r="AM151" s="184"/>
      <c r="AN151" s="184"/>
      <c r="AO151" s="5"/>
      <c r="AP151" s="5"/>
      <c r="AQ151" s="5"/>
      <c r="AR151" s="5"/>
      <c r="AS151" s="5"/>
      <c r="AT151" s="150"/>
    </row>
    <row r="152" spans="1:46" s="185" customFormat="1" ht="30">
      <c r="A152" s="139" t="s">
        <v>1376</v>
      </c>
      <c r="B152" s="140" t="s">
        <v>353</v>
      </c>
      <c r="C152" s="140" t="s">
        <v>1725</v>
      </c>
      <c r="D152" s="141" t="s">
        <v>980</v>
      </c>
      <c r="E152" s="141" t="s">
        <v>980</v>
      </c>
      <c r="F152" s="140" t="s">
        <v>384</v>
      </c>
      <c r="G152" s="142"/>
      <c r="H152" s="143"/>
      <c r="I152" s="143">
        <f>365+327</f>
        <v>692</v>
      </c>
      <c r="J152" s="140"/>
      <c r="K152" s="140"/>
      <c r="L152" s="144"/>
      <c r="M152" s="140"/>
      <c r="N152" s="140"/>
      <c r="O152" s="140"/>
      <c r="P152" s="144" t="s">
        <v>340</v>
      </c>
      <c r="Q152" s="182">
        <v>5</v>
      </c>
      <c r="R152" s="182">
        <v>90.49079754601226</v>
      </c>
      <c r="S152" s="143"/>
      <c r="T152" s="143"/>
      <c r="U152" s="143"/>
      <c r="V152" s="140">
        <v>2</v>
      </c>
      <c r="W152" s="146" t="s">
        <v>1148</v>
      </c>
      <c r="X152" s="140"/>
      <c r="Y152" s="140">
        <v>2</v>
      </c>
      <c r="Z152" s="140"/>
      <c r="AA152" s="140"/>
      <c r="AB152" s="147"/>
      <c r="AC152" s="145" t="s">
        <v>340</v>
      </c>
      <c r="AD152" s="145"/>
      <c r="AE152" s="145"/>
      <c r="AF152" s="148"/>
      <c r="AG152" s="148"/>
      <c r="AH152" s="149"/>
      <c r="AI152" s="140"/>
      <c r="AJ152" s="140"/>
      <c r="AK152" s="183">
        <v>1996</v>
      </c>
      <c r="AL152" s="184">
        <v>388.068</v>
      </c>
      <c r="AM152" s="184"/>
      <c r="AN152" s="184">
        <v>388.068</v>
      </c>
      <c r="AO152" s="5"/>
      <c r="AP152" s="5"/>
      <c r="AQ152" s="5"/>
      <c r="AR152" s="5">
        <v>285</v>
      </c>
      <c r="AS152" s="5"/>
      <c r="AT152" s="150">
        <v>673.68</v>
      </c>
    </row>
    <row r="153" spans="1:46" s="185" customFormat="1" ht="15.75">
      <c r="A153" s="139" t="s">
        <v>428</v>
      </c>
      <c r="B153" s="140" t="s">
        <v>353</v>
      </c>
      <c r="C153" s="140" t="s">
        <v>1596</v>
      </c>
      <c r="D153" s="141" t="s">
        <v>1597</v>
      </c>
      <c r="E153" s="141" t="s">
        <v>878</v>
      </c>
      <c r="F153" s="140" t="s">
        <v>384</v>
      </c>
      <c r="G153" s="142"/>
      <c r="H153" s="143">
        <v>38468</v>
      </c>
      <c r="I153" s="143">
        <v>56069</v>
      </c>
      <c r="J153" s="140" t="s">
        <v>340</v>
      </c>
      <c r="K153" s="140" t="s">
        <v>340</v>
      </c>
      <c r="L153" s="144" t="s">
        <v>340</v>
      </c>
      <c r="M153" s="140" t="s">
        <v>340</v>
      </c>
      <c r="N153" s="140" t="s">
        <v>340</v>
      </c>
      <c r="O153" s="140" t="s">
        <v>340</v>
      </c>
      <c r="P153" s="144"/>
      <c r="Q153" s="182">
        <v>1</v>
      </c>
      <c r="R153" s="182">
        <v>18.505100388601036</v>
      </c>
      <c r="S153" s="143"/>
      <c r="T153" s="143"/>
      <c r="U153" s="143"/>
      <c r="V153" s="140">
        <v>11</v>
      </c>
      <c r="W153" s="146" t="s">
        <v>1233</v>
      </c>
      <c r="X153" s="140"/>
      <c r="Y153" s="140">
        <v>3</v>
      </c>
      <c r="Z153" s="140" t="s">
        <v>340</v>
      </c>
      <c r="AA153" s="140"/>
      <c r="AB153" s="147"/>
      <c r="AC153" s="145" t="s">
        <v>340</v>
      </c>
      <c r="AD153" s="145"/>
      <c r="AE153" s="145"/>
      <c r="AF153" s="148"/>
      <c r="AG153" s="148"/>
      <c r="AH153" s="149">
        <v>10</v>
      </c>
      <c r="AI153" s="140" t="s">
        <v>340</v>
      </c>
      <c r="AJ153" s="140" t="s">
        <v>340</v>
      </c>
      <c r="AK153" s="183">
        <v>1996</v>
      </c>
      <c r="AL153" s="184">
        <v>1511.5</v>
      </c>
      <c r="AM153" s="184">
        <v>400</v>
      </c>
      <c r="AN153" s="184">
        <v>1911.5</v>
      </c>
      <c r="AO153" s="5">
        <v>9405.8</v>
      </c>
      <c r="AP153" s="5"/>
      <c r="AQ153" s="5"/>
      <c r="AR153" s="5"/>
      <c r="AS153" s="5"/>
      <c r="AT153" s="150">
        <v>11317.3</v>
      </c>
    </row>
    <row r="154" spans="1:46" s="185" customFormat="1" ht="30">
      <c r="A154" s="139" t="s">
        <v>639</v>
      </c>
      <c r="B154" s="140" t="s">
        <v>353</v>
      </c>
      <c r="C154" s="140" t="s">
        <v>2013</v>
      </c>
      <c r="D154" s="141" t="s">
        <v>1095</v>
      </c>
      <c r="E154" s="141" t="s">
        <v>1095</v>
      </c>
      <c r="F154" s="140" t="s">
        <v>497</v>
      </c>
      <c r="G154" s="142"/>
      <c r="H154" s="143">
        <v>14</v>
      </c>
      <c r="I154" s="143">
        <v>1701</v>
      </c>
      <c r="J154" s="140"/>
      <c r="K154" s="140"/>
      <c r="L154" s="144"/>
      <c r="M154" s="140"/>
      <c r="N154" s="140"/>
      <c r="O154" s="140"/>
      <c r="P154" s="144" t="s">
        <v>340</v>
      </c>
      <c r="Q154" s="182">
        <v>1</v>
      </c>
      <c r="R154" s="182">
        <v>21.707137601177333</v>
      </c>
      <c r="S154" s="145"/>
      <c r="T154" s="145"/>
      <c r="U154" s="145" t="s">
        <v>340</v>
      </c>
      <c r="V154" s="140">
        <v>4</v>
      </c>
      <c r="W154" s="146" t="s">
        <v>1199</v>
      </c>
      <c r="X154" s="140"/>
      <c r="Y154" s="140">
        <v>1</v>
      </c>
      <c r="Z154" s="140"/>
      <c r="AA154" s="140" t="s">
        <v>340</v>
      </c>
      <c r="AB154" s="147"/>
      <c r="AC154" s="145" t="s">
        <v>340</v>
      </c>
      <c r="AD154" s="145"/>
      <c r="AE154" s="145"/>
      <c r="AF154" s="148"/>
      <c r="AG154" s="148"/>
      <c r="AH154" s="149"/>
      <c r="AI154" s="140"/>
      <c r="AJ154" s="140"/>
      <c r="AK154" s="183"/>
      <c r="AL154" s="184"/>
      <c r="AM154" s="184"/>
      <c r="AN154" s="184"/>
      <c r="AO154" s="5">
        <v>407.1</v>
      </c>
      <c r="AP154" s="5"/>
      <c r="AQ154" s="5"/>
      <c r="AR154" s="5"/>
      <c r="AS154" s="5"/>
      <c r="AT154" s="150">
        <v>47.1</v>
      </c>
    </row>
    <row r="155" spans="1:46" s="185" customFormat="1" ht="15.75">
      <c r="A155" s="139" t="s">
        <v>634</v>
      </c>
      <c r="B155" s="140" t="s">
        <v>353</v>
      </c>
      <c r="C155" s="140" t="s">
        <v>2015</v>
      </c>
      <c r="D155" s="141" t="s">
        <v>1097</v>
      </c>
      <c r="E155" s="141" t="s">
        <v>1097</v>
      </c>
      <c r="F155" s="140" t="s">
        <v>497</v>
      </c>
      <c r="G155" s="142"/>
      <c r="H155" s="143"/>
      <c r="I155" s="143">
        <f>193+172</f>
        <v>365</v>
      </c>
      <c r="J155" s="140"/>
      <c r="K155" s="140"/>
      <c r="L155" s="144"/>
      <c r="M155" s="140"/>
      <c r="N155" s="140"/>
      <c r="O155" s="140"/>
      <c r="P155" s="144" t="s">
        <v>340</v>
      </c>
      <c r="Q155" s="182">
        <v>1</v>
      </c>
      <c r="R155" s="182">
        <v>8.720930232558139</v>
      </c>
      <c r="S155" s="152"/>
      <c r="T155" s="145"/>
      <c r="U155" s="145" t="s">
        <v>340</v>
      </c>
      <c r="V155" s="153">
        <v>8</v>
      </c>
      <c r="W155" s="146" t="s">
        <v>1239</v>
      </c>
      <c r="X155" s="140"/>
      <c r="Y155" s="140">
        <v>1</v>
      </c>
      <c r="Z155" s="140"/>
      <c r="AA155" s="140"/>
      <c r="AB155" s="147"/>
      <c r="AC155" s="145" t="s">
        <v>340</v>
      </c>
      <c r="AD155" s="145"/>
      <c r="AE155" s="145"/>
      <c r="AF155" s="148"/>
      <c r="AG155" s="148"/>
      <c r="AH155" s="149"/>
      <c r="AI155" s="140"/>
      <c r="AJ155" s="140"/>
      <c r="AK155" s="183"/>
      <c r="AL155" s="184"/>
      <c r="AM155" s="184"/>
      <c r="AN155" s="184"/>
      <c r="AO155" s="5">
        <v>1467</v>
      </c>
      <c r="AP155" s="5"/>
      <c r="AQ155" s="5"/>
      <c r="AR155" s="5"/>
      <c r="AS155" s="5"/>
      <c r="AT155" s="150">
        <v>1467</v>
      </c>
    </row>
    <row r="156" spans="1:46" s="185" customFormat="1" ht="15.75">
      <c r="A156" s="139" t="s">
        <v>628</v>
      </c>
      <c r="B156" s="140" t="s">
        <v>353</v>
      </c>
      <c r="C156" s="140" t="s">
        <v>216</v>
      </c>
      <c r="D156" s="141" t="s">
        <v>1099</v>
      </c>
      <c r="E156" s="141" t="s">
        <v>1099</v>
      </c>
      <c r="F156" s="140" t="s">
        <v>497</v>
      </c>
      <c r="G156" s="142"/>
      <c r="H156" s="143"/>
      <c r="I156" s="143"/>
      <c r="J156" s="140"/>
      <c r="K156" s="140"/>
      <c r="L156" s="144"/>
      <c r="M156" s="140"/>
      <c r="N156" s="140"/>
      <c r="O156" s="140"/>
      <c r="P156" s="144" t="s">
        <v>340</v>
      </c>
      <c r="Q156" s="182"/>
      <c r="R156" s="182"/>
      <c r="S156" s="152"/>
      <c r="T156" s="145"/>
      <c r="U156" s="145"/>
      <c r="V156" s="153"/>
      <c r="W156" s="146"/>
      <c r="X156" s="140"/>
      <c r="Y156" s="140">
        <v>1</v>
      </c>
      <c r="Z156" s="140"/>
      <c r="AA156" s="140"/>
      <c r="AB156" s="147"/>
      <c r="AC156" s="145" t="s">
        <v>340</v>
      </c>
      <c r="AD156" s="145"/>
      <c r="AE156" s="145"/>
      <c r="AF156" s="148"/>
      <c r="AG156" s="148"/>
      <c r="AH156" s="149"/>
      <c r="AI156" s="140"/>
      <c r="AJ156" s="140"/>
      <c r="AK156" s="183"/>
      <c r="AL156" s="184"/>
      <c r="AM156" s="184"/>
      <c r="AN156" s="184"/>
      <c r="AO156" s="5"/>
      <c r="AP156" s="5"/>
      <c r="AQ156" s="5"/>
      <c r="AR156" s="5"/>
      <c r="AS156" s="5"/>
      <c r="AT156" s="150"/>
    </row>
    <row r="157" spans="1:46" s="185" customFormat="1" ht="30">
      <c r="A157" s="139" t="s">
        <v>425</v>
      </c>
      <c r="B157" s="140" t="s">
        <v>353</v>
      </c>
      <c r="C157" s="140" t="s">
        <v>1678</v>
      </c>
      <c r="D157" s="141" t="s">
        <v>959</v>
      </c>
      <c r="E157" s="141" t="s">
        <v>959</v>
      </c>
      <c r="F157" s="140" t="s">
        <v>384</v>
      </c>
      <c r="G157" s="142"/>
      <c r="H157" s="143">
        <v>1096</v>
      </c>
      <c r="I157" s="143">
        <v>3275</v>
      </c>
      <c r="J157" s="140" t="s">
        <v>340</v>
      </c>
      <c r="K157" s="140" t="s">
        <v>340</v>
      </c>
      <c r="L157" s="144"/>
      <c r="M157" s="140" t="s">
        <v>340</v>
      </c>
      <c r="N157" s="140" t="s">
        <v>340</v>
      </c>
      <c r="O157" s="140" t="s">
        <v>340</v>
      </c>
      <c r="P157" s="144"/>
      <c r="Q157" s="182">
        <v>1</v>
      </c>
      <c r="R157" s="182">
        <v>11.357113571135711</v>
      </c>
      <c r="S157" s="143"/>
      <c r="T157" s="143"/>
      <c r="U157" s="143" t="s">
        <v>340</v>
      </c>
      <c r="V157" s="140">
        <v>5</v>
      </c>
      <c r="W157" s="146" t="s">
        <v>1239</v>
      </c>
      <c r="X157" s="140"/>
      <c r="Y157" s="140">
        <v>2</v>
      </c>
      <c r="Z157" s="140"/>
      <c r="AA157" s="140" t="s">
        <v>340</v>
      </c>
      <c r="AB157" s="147" t="s">
        <v>340</v>
      </c>
      <c r="AC157" s="145" t="s">
        <v>340</v>
      </c>
      <c r="AD157" s="145"/>
      <c r="AE157" s="145"/>
      <c r="AF157" s="148"/>
      <c r="AG157" s="148"/>
      <c r="AH157" s="149"/>
      <c r="AI157" s="140"/>
      <c r="AJ157" s="140" t="s">
        <v>340</v>
      </c>
      <c r="AK157" s="183">
        <v>1997</v>
      </c>
      <c r="AL157" s="184">
        <v>658.267</v>
      </c>
      <c r="AM157" s="184">
        <v>2900</v>
      </c>
      <c r="AN157" s="184">
        <v>3558.267</v>
      </c>
      <c r="AO157" s="5"/>
      <c r="AP157" s="5"/>
      <c r="AQ157" s="5"/>
      <c r="AR157" s="5"/>
      <c r="AS157" s="5"/>
      <c r="AT157" s="150">
        <v>3558.267</v>
      </c>
    </row>
    <row r="158" spans="1:46" s="185" customFormat="1" ht="30">
      <c r="A158" s="139" t="s">
        <v>622</v>
      </c>
      <c r="B158" s="140" t="s">
        <v>353</v>
      </c>
      <c r="C158" s="140" t="s">
        <v>110</v>
      </c>
      <c r="D158" s="141" t="s">
        <v>1882</v>
      </c>
      <c r="E158" s="141" t="s">
        <v>1047</v>
      </c>
      <c r="F158" s="140" t="s">
        <v>497</v>
      </c>
      <c r="G158" s="142"/>
      <c r="H158" s="143"/>
      <c r="I158" s="143">
        <v>19</v>
      </c>
      <c r="J158" s="140" t="s">
        <v>340</v>
      </c>
      <c r="K158" s="140"/>
      <c r="L158" s="144"/>
      <c r="M158" s="140"/>
      <c r="N158" s="140"/>
      <c r="O158" s="140"/>
      <c r="P158" s="144" t="s">
        <v>340</v>
      </c>
      <c r="Q158" s="182">
        <v>1</v>
      </c>
      <c r="R158" s="182"/>
      <c r="S158" s="143"/>
      <c r="T158" s="143"/>
      <c r="U158" s="143" t="s">
        <v>340</v>
      </c>
      <c r="V158" s="140">
        <v>8</v>
      </c>
      <c r="W158" s="146" t="s">
        <v>1251</v>
      </c>
      <c r="X158" s="140"/>
      <c r="Y158" s="140">
        <v>1</v>
      </c>
      <c r="Z158" s="140"/>
      <c r="AA158" s="140"/>
      <c r="AB158" s="147"/>
      <c r="AC158" s="145" t="s">
        <v>340</v>
      </c>
      <c r="AD158" s="145"/>
      <c r="AE158" s="145"/>
      <c r="AF158" s="148"/>
      <c r="AG158" s="148"/>
      <c r="AH158" s="149"/>
      <c r="AI158" s="140"/>
      <c r="AJ158" s="140" t="s">
        <v>340</v>
      </c>
      <c r="AK158" s="183"/>
      <c r="AL158" s="184"/>
      <c r="AM158" s="184"/>
      <c r="AN158" s="184"/>
      <c r="AO158" s="5"/>
      <c r="AP158" s="5"/>
      <c r="AQ158" s="5"/>
      <c r="AR158" s="5"/>
      <c r="AS158" s="5"/>
      <c r="AT158" s="150"/>
    </row>
    <row r="159" spans="1:46" s="185" customFormat="1" ht="30">
      <c r="A159" s="139" t="s">
        <v>621</v>
      </c>
      <c r="B159" s="140" t="s">
        <v>353</v>
      </c>
      <c r="C159" s="140" t="s">
        <v>1937</v>
      </c>
      <c r="D159" s="141" t="s">
        <v>1057</v>
      </c>
      <c r="E159" s="141" t="s">
        <v>1053</v>
      </c>
      <c r="F159" s="140" t="s">
        <v>497</v>
      </c>
      <c r="G159" s="142"/>
      <c r="H159" s="143"/>
      <c r="I159" s="143">
        <f>1244+1091</f>
        <v>2335</v>
      </c>
      <c r="J159" s="140" t="s">
        <v>340</v>
      </c>
      <c r="K159" s="140"/>
      <c r="L159" s="144"/>
      <c r="M159" s="140" t="s">
        <v>340</v>
      </c>
      <c r="N159" s="140"/>
      <c r="O159" s="140" t="s">
        <v>340</v>
      </c>
      <c r="P159" s="144"/>
      <c r="Q159" s="182">
        <v>2</v>
      </c>
      <c r="R159" s="182">
        <v>2.1998166819431715</v>
      </c>
      <c r="S159" s="145"/>
      <c r="T159" s="145"/>
      <c r="U159" s="145" t="s">
        <v>340</v>
      </c>
      <c r="V159" s="140">
        <v>3</v>
      </c>
      <c r="W159" s="146"/>
      <c r="X159" s="140"/>
      <c r="Y159" s="140">
        <v>1</v>
      </c>
      <c r="Z159" s="140"/>
      <c r="AA159" s="140"/>
      <c r="AB159" s="147"/>
      <c r="AC159" s="145" t="s">
        <v>340</v>
      </c>
      <c r="AD159" s="145"/>
      <c r="AE159" s="145"/>
      <c r="AF159" s="148"/>
      <c r="AG159" s="148"/>
      <c r="AH159" s="149"/>
      <c r="AI159" s="140"/>
      <c r="AJ159" s="140" t="s">
        <v>340</v>
      </c>
      <c r="AK159" s="183"/>
      <c r="AL159" s="184"/>
      <c r="AM159" s="184"/>
      <c r="AN159" s="184"/>
      <c r="AO159" s="5"/>
      <c r="AP159" s="5"/>
      <c r="AQ159" s="5"/>
      <c r="AR159" s="5">
        <v>20</v>
      </c>
      <c r="AS159" s="5"/>
      <c r="AT159" s="150">
        <v>2</v>
      </c>
    </row>
    <row r="160" spans="1:46" s="185" customFormat="1" ht="30">
      <c r="A160" s="139" t="s">
        <v>620</v>
      </c>
      <c r="B160" s="140" t="s">
        <v>353</v>
      </c>
      <c r="C160" s="140" t="s">
        <v>218</v>
      </c>
      <c r="D160" s="141" t="s">
        <v>1882</v>
      </c>
      <c r="E160" s="141" t="s">
        <v>1047</v>
      </c>
      <c r="F160" s="140" t="s">
        <v>497</v>
      </c>
      <c r="G160" s="151"/>
      <c r="H160" s="143"/>
      <c r="I160" s="143"/>
      <c r="J160" s="140" t="s">
        <v>340</v>
      </c>
      <c r="K160" s="140"/>
      <c r="L160" s="144"/>
      <c r="M160" s="140"/>
      <c r="N160" s="140"/>
      <c r="O160" s="140"/>
      <c r="P160" s="144" t="s">
        <v>340</v>
      </c>
      <c r="Q160" s="182"/>
      <c r="R160" s="182"/>
      <c r="S160" s="145"/>
      <c r="T160" s="145"/>
      <c r="U160" s="145"/>
      <c r="V160" s="140">
        <v>14</v>
      </c>
      <c r="W160" s="146"/>
      <c r="X160" s="140"/>
      <c r="Y160" s="140">
        <v>1</v>
      </c>
      <c r="Z160" s="140"/>
      <c r="AA160" s="140"/>
      <c r="AB160" s="147"/>
      <c r="AC160" s="145" t="s">
        <v>340</v>
      </c>
      <c r="AD160" s="145"/>
      <c r="AE160" s="145"/>
      <c r="AF160" s="148"/>
      <c r="AG160" s="148"/>
      <c r="AH160" s="149"/>
      <c r="AI160" s="140"/>
      <c r="AJ160" s="140" t="s">
        <v>340</v>
      </c>
      <c r="AK160" s="183"/>
      <c r="AL160" s="184"/>
      <c r="AM160" s="184"/>
      <c r="AN160" s="184"/>
      <c r="AO160" s="5">
        <v>410.2</v>
      </c>
      <c r="AP160" s="5"/>
      <c r="AQ160" s="5"/>
      <c r="AR160" s="5"/>
      <c r="AS160" s="5"/>
      <c r="AT160" s="150">
        <v>41.2</v>
      </c>
    </row>
    <row r="161" spans="1:46" s="185" customFormat="1" ht="15.75">
      <c r="A161" s="139" t="s">
        <v>424</v>
      </c>
      <c r="B161" s="140" t="s">
        <v>353</v>
      </c>
      <c r="C161" s="140" t="s">
        <v>1660</v>
      </c>
      <c r="D161" s="141" t="s">
        <v>960</v>
      </c>
      <c r="E161" s="141" t="s">
        <v>960</v>
      </c>
      <c r="F161" s="140" t="s">
        <v>384</v>
      </c>
      <c r="G161" s="142"/>
      <c r="H161" s="143">
        <v>2912</v>
      </c>
      <c r="I161" s="143">
        <v>12385</v>
      </c>
      <c r="J161" s="140" t="s">
        <v>340</v>
      </c>
      <c r="K161" s="140"/>
      <c r="L161" s="144"/>
      <c r="M161" s="140" t="s">
        <v>340</v>
      </c>
      <c r="N161" s="140" t="s">
        <v>340</v>
      </c>
      <c r="O161" s="140" t="s">
        <v>340</v>
      </c>
      <c r="P161" s="144"/>
      <c r="Q161" s="182">
        <v>1</v>
      </c>
      <c r="R161" s="182">
        <v>27.952955490215956</v>
      </c>
      <c r="S161" s="152"/>
      <c r="T161" s="145"/>
      <c r="U161" s="145" t="s">
        <v>340</v>
      </c>
      <c r="V161" s="153">
        <v>3</v>
      </c>
      <c r="W161" s="146" t="s">
        <v>1173</v>
      </c>
      <c r="X161" s="140"/>
      <c r="Y161" s="140">
        <v>1</v>
      </c>
      <c r="Z161" s="140"/>
      <c r="AA161" s="140"/>
      <c r="AB161" s="147" t="s">
        <v>340</v>
      </c>
      <c r="AC161" s="145" t="s">
        <v>340</v>
      </c>
      <c r="AD161" s="145"/>
      <c r="AE161" s="145"/>
      <c r="AF161" s="148"/>
      <c r="AG161" s="148"/>
      <c r="AH161" s="149"/>
      <c r="AI161" s="140" t="s">
        <v>340</v>
      </c>
      <c r="AJ161" s="140" t="s">
        <v>340</v>
      </c>
      <c r="AK161" s="183">
        <v>1996</v>
      </c>
      <c r="AL161" s="184">
        <v>917.747</v>
      </c>
      <c r="AM161" s="184"/>
      <c r="AN161" s="184">
        <v>917.747</v>
      </c>
      <c r="AO161" s="5">
        <v>138</v>
      </c>
      <c r="AP161" s="5"/>
      <c r="AQ161" s="5"/>
      <c r="AR161" s="5"/>
      <c r="AS161" s="5"/>
      <c r="AT161" s="150">
        <v>155.747</v>
      </c>
    </row>
    <row r="162" spans="1:46" s="185" customFormat="1" ht="30">
      <c r="A162" s="139" t="s">
        <v>616</v>
      </c>
      <c r="B162" s="140" t="s">
        <v>353</v>
      </c>
      <c r="C162" s="140" t="s">
        <v>223</v>
      </c>
      <c r="D162" s="141" t="s">
        <v>1882</v>
      </c>
      <c r="E162" s="141" t="s">
        <v>1047</v>
      </c>
      <c r="F162" s="140" t="s">
        <v>497</v>
      </c>
      <c r="G162" s="142"/>
      <c r="H162" s="143"/>
      <c r="I162" s="143"/>
      <c r="J162" s="140" t="s">
        <v>340</v>
      </c>
      <c r="K162" s="140"/>
      <c r="L162" s="144"/>
      <c r="M162" s="140"/>
      <c r="N162" s="140"/>
      <c r="O162" s="140"/>
      <c r="P162" s="144" t="s">
        <v>340</v>
      </c>
      <c r="Q162" s="182"/>
      <c r="R162" s="182"/>
      <c r="S162" s="145"/>
      <c r="T162" s="145"/>
      <c r="U162" s="145"/>
      <c r="V162" s="140">
        <v>12</v>
      </c>
      <c r="W162" s="146" t="s">
        <v>1253</v>
      </c>
      <c r="X162" s="140"/>
      <c r="Y162" s="140">
        <v>1</v>
      </c>
      <c r="Z162" s="140"/>
      <c r="AA162" s="140"/>
      <c r="AB162" s="147"/>
      <c r="AC162" s="145" t="s">
        <v>340</v>
      </c>
      <c r="AD162" s="145"/>
      <c r="AE162" s="145"/>
      <c r="AF162" s="148"/>
      <c r="AG162" s="148"/>
      <c r="AH162" s="149"/>
      <c r="AI162" s="140"/>
      <c r="AJ162" s="140" t="s">
        <v>340</v>
      </c>
      <c r="AK162" s="183"/>
      <c r="AL162" s="184"/>
      <c r="AM162" s="184"/>
      <c r="AN162" s="184"/>
      <c r="AO162" s="5">
        <v>3.4</v>
      </c>
      <c r="AP162" s="5"/>
      <c r="AQ162" s="5"/>
      <c r="AR162" s="5"/>
      <c r="AS162" s="5"/>
      <c r="AT162" s="150">
        <v>3.4</v>
      </c>
    </row>
    <row r="163" spans="1:46" s="185" customFormat="1" ht="15.75">
      <c r="A163" s="139" t="s">
        <v>615</v>
      </c>
      <c r="B163" s="140" t="s">
        <v>353</v>
      </c>
      <c r="C163" s="140" t="s">
        <v>1884</v>
      </c>
      <c r="D163" s="141" t="s">
        <v>1028</v>
      </c>
      <c r="E163" s="141" t="s">
        <v>1028</v>
      </c>
      <c r="F163" s="140" t="s">
        <v>497</v>
      </c>
      <c r="G163" s="142"/>
      <c r="H163" s="143">
        <v>16634</v>
      </c>
      <c r="I163" s="143">
        <v>22914</v>
      </c>
      <c r="J163" s="140" t="s">
        <v>340</v>
      </c>
      <c r="K163" s="140" t="s">
        <v>340</v>
      </c>
      <c r="L163" s="144" t="s">
        <v>340</v>
      </c>
      <c r="M163" s="140" t="s">
        <v>340</v>
      </c>
      <c r="N163" s="140" t="s">
        <v>340</v>
      </c>
      <c r="O163" s="140" t="s">
        <v>340</v>
      </c>
      <c r="P163" s="144"/>
      <c r="Q163" s="182">
        <v>4</v>
      </c>
      <c r="R163" s="182">
        <v>46.97986577181209</v>
      </c>
      <c r="S163" s="143"/>
      <c r="T163" s="143"/>
      <c r="U163" s="143"/>
      <c r="V163" s="140">
        <v>4</v>
      </c>
      <c r="W163" s="146" t="s">
        <v>1254</v>
      </c>
      <c r="X163" s="140"/>
      <c r="Y163" s="140">
        <v>3</v>
      </c>
      <c r="Z163" s="140"/>
      <c r="AA163" s="140"/>
      <c r="AB163" s="147" t="s">
        <v>340</v>
      </c>
      <c r="AC163" s="145" t="s">
        <v>340</v>
      </c>
      <c r="AD163" s="145"/>
      <c r="AE163" s="145"/>
      <c r="AF163" s="148"/>
      <c r="AG163" s="148"/>
      <c r="AH163" s="149"/>
      <c r="AI163" s="140"/>
      <c r="AJ163" s="140" t="s">
        <v>340</v>
      </c>
      <c r="AK163" s="183"/>
      <c r="AL163" s="184"/>
      <c r="AM163" s="184"/>
      <c r="AN163" s="184"/>
      <c r="AO163" s="5">
        <v>5058.3</v>
      </c>
      <c r="AP163" s="5"/>
      <c r="AQ163" s="5"/>
      <c r="AR163" s="5"/>
      <c r="AS163" s="5"/>
      <c r="AT163" s="150">
        <v>558.3</v>
      </c>
    </row>
    <row r="164" spans="1:46" s="185" customFormat="1" ht="30">
      <c r="A164" s="139" t="s">
        <v>614</v>
      </c>
      <c r="B164" s="140" t="s">
        <v>353</v>
      </c>
      <c r="C164" s="140" t="s">
        <v>2026</v>
      </c>
      <c r="D164" s="141" t="s">
        <v>1101</v>
      </c>
      <c r="E164" s="141" t="s">
        <v>1101</v>
      </c>
      <c r="F164" s="140" t="s">
        <v>497</v>
      </c>
      <c r="G164" s="142"/>
      <c r="H164" s="143"/>
      <c r="I164" s="143">
        <f>283+303</f>
        <v>586</v>
      </c>
      <c r="J164" s="140"/>
      <c r="K164" s="140"/>
      <c r="L164" s="144"/>
      <c r="M164" s="140"/>
      <c r="N164" s="140"/>
      <c r="O164" s="140"/>
      <c r="P164" s="144" t="s">
        <v>340</v>
      </c>
      <c r="Q164" s="182">
        <v>1</v>
      </c>
      <c r="R164" s="182">
        <v>22.26148409893993</v>
      </c>
      <c r="S164" s="143"/>
      <c r="T164" s="143"/>
      <c r="U164" s="143" t="s">
        <v>340</v>
      </c>
      <c r="V164" s="140">
        <v>3</v>
      </c>
      <c r="W164" s="146" t="s">
        <v>1204</v>
      </c>
      <c r="X164" s="140"/>
      <c r="Y164" s="140">
        <v>1</v>
      </c>
      <c r="Z164" s="140"/>
      <c r="AA164" s="140"/>
      <c r="AB164" s="147"/>
      <c r="AC164" s="145" t="s">
        <v>340</v>
      </c>
      <c r="AD164" s="145"/>
      <c r="AE164" s="145"/>
      <c r="AF164" s="148"/>
      <c r="AG164" s="148"/>
      <c r="AH164" s="149"/>
      <c r="AI164" s="140"/>
      <c r="AJ164" s="140"/>
      <c r="AK164" s="183"/>
      <c r="AL164" s="184"/>
      <c r="AM164" s="184"/>
      <c r="AN164" s="184"/>
      <c r="AO164" s="5">
        <v>369</v>
      </c>
      <c r="AP164" s="5"/>
      <c r="AQ164" s="5"/>
      <c r="AR164" s="5"/>
      <c r="AS164" s="5"/>
      <c r="AT164" s="150">
        <v>369</v>
      </c>
    </row>
    <row r="165" spans="1:46" s="185" customFormat="1" ht="15.75">
      <c r="A165" s="139" t="s">
        <v>613</v>
      </c>
      <c r="B165" s="140" t="s">
        <v>353</v>
      </c>
      <c r="C165" s="140" t="s">
        <v>1886</v>
      </c>
      <c r="D165" s="141" t="s">
        <v>1029</v>
      </c>
      <c r="E165" s="141" t="s">
        <v>1029</v>
      </c>
      <c r="F165" s="140" t="s">
        <v>497</v>
      </c>
      <c r="G165" s="142"/>
      <c r="H165" s="143">
        <v>61263</v>
      </c>
      <c r="I165" s="143">
        <v>50571</v>
      </c>
      <c r="J165" s="140"/>
      <c r="K165" s="140" t="s">
        <v>340</v>
      </c>
      <c r="L165" s="144"/>
      <c r="M165" s="140" t="s">
        <v>340</v>
      </c>
      <c r="N165" s="140"/>
      <c r="O165" s="140"/>
      <c r="P165" s="144"/>
      <c r="Q165" s="182">
        <v>2</v>
      </c>
      <c r="R165" s="182">
        <v>42.865354547962845</v>
      </c>
      <c r="S165" s="145"/>
      <c r="T165" s="145"/>
      <c r="U165" s="145"/>
      <c r="V165" s="140">
        <v>16</v>
      </c>
      <c r="W165" s="146" t="s">
        <v>1175</v>
      </c>
      <c r="X165" s="140"/>
      <c r="Y165" s="140">
        <v>2</v>
      </c>
      <c r="Z165" s="140" t="s">
        <v>340</v>
      </c>
      <c r="AA165" s="140"/>
      <c r="AB165" s="147"/>
      <c r="AC165" s="145" t="s">
        <v>340</v>
      </c>
      <c r="AD165" s="145"/>
      <c r="AE165" s="145"/>
      <c r="AF165" s="148"/>
      <c r="AG165" s="148"/>
      <c r="AH165" s="149">
        <v>15</v>
      </c>
      <c r="AI165" s="140"/>
      <c r="AJ165" s="140"/>
      <c r="AK165" s="183"/>
      <c r="AL165" s="184"/>
      <c r="AM165" s="184"/>
      <c r="AN165" s="184"/>
      <c r="AO165" s="5"/>
      <c r="AP165" s="5"/>
      <c r="AQ165" s="5"/>
      <c r="AR165" s="5"/>
      <c r="AS165" s="5"/>
      <c r="AT165" s="150"/>
    </row>
    <row r="166" spans="1:46" s="185" customFormat="1" ht="30">
      <c r="A166" s="139" t="s">
        <v>603</v>
      </c>
      <c r="B166" s="140" t="s">
        <v>353</v>
      </c>
      <c r="C166" s="140" t="s">
        <v>2028</v>
      </c>
      <c r="D166" s="141" t="s">
        <v>1882</v>
      </c>
      <c r="E166" s="141" t="s">
        <v>1047</v>
      </c>
      <c r="F166" s="140" t="s">
        <v>497</v>
      </c>
      <c r="G166" s="142"/>
      <c r="H166" s="143"/>
      <c r="I166" s="143">
        <f>997+1079</f>
        <v>2076</v>
      </c>
      <c r="J166" s="140" t="s">
        <v>340</v>
      </c>
      <c r="K166" s="140"/>
      <c r="L166" s="144"/>
      <c r="M166" s="140"/>
      <c r="N166" s="140"/>
      <c r="O166" s="140"/>
      <c r="P166" s="144" t="s">
        <v>340</v>
      </c>
      <c r="Q166" s="182">
        <v>1</v>
      </c>
      <c r="R166" s="182">
        <v>1.9462465245597775</v>
      </c>
      <c r="S166" s="145"/>
      <c r="T166" s="145"/>
      <c r="U166" s="145" t="s">
        <v>340</v>
      </c>
      <c r="V166" s="140">
        <v>7</v>
      </c>
      <c r="W166" s="146" t="s">
        <v>1262</v>
      </c>
      <c r="X166" s="140"/>
      <c r="Y166" s="140">
        <v>1</v>
      </c>
      <c r="Z166" s="140"/>
      <c r="AA166" s="140"/>
      <c r="AB166" s="147"/>
      <c r="AC166" s="145" t="s">
        <v>340</v>
      </c>
      <c r="AD166" s="145"/>
      <c r="AE166" s="145"/>
      <c r="AF166" s="148"/>
      <c r="AG166" s="148"/>
      <c r="AH166" s="149"/>
      <c r="AI166" s="140"/>
      <c r="AJ166" s="140" t="s">
        <v>340</v>
      </c>
      <c r="AK166" s="183"/>
      <c r="AL166" s="184"/>
      <c r="AM166" s="184"/>
      <c r="AN166" s="184"/>
      <c r="AO166" s="5"/>
      <c r="AP166" s="5"/>
      <c r="AQ166" s="5"/>
      <c r="AR166" s="5"/>
      <c r="AS166" s="5"/>
      <c r="AT166" s="150"/>
    </row>
    <row r="167" spans="1:46" s="185" customFormat="1" ht="30">
      <c r="A167" s="139" t="s">
        <v>367</v>
      </c>
      <c r="B167" s="140" t="s">
        <v>353</v>
      </c>
      <c r="C167" s="140" t="s">
        <v>1537</v>
      </c>
      <c r="D167" s="141" t="s">
        <v>862</v>
      </c>
      <c r="E167" s="141" t="s">
        <v>863</v>
      </c>
      <c r="F167" s="140" t="s">
        <v>347</v>
      </c>
      <c r="G167" s="142">
        <v>22993234</v>
      </c>
      <c r="H167" s="143"/>
      <c r="I167" s="143">
        <v>371610</v>
      </c>
      <c r="J167" s="140" t="s">
        <v>340</v>
      </c>
      <c r="K167" s="140" t="s">
        <v>340</v>
      </c>
      <c r="L167" s="144" t="s">
        <v>340</v>
      </c>
      <c r="M167" s="140"/>
      <c r="N167" s="140" t="s">
        <v>340</v>
      </c>
      <c r="O167" s="140" t="s">
        <v>340</v>
      </c>
      <c r="P167" s="144"/>
      <c r="Q167" s="182">
        <v>1</v>
      </c>
      <c r="R167" s="182">
        <v>5.243857719105244</v>
      </c>
      <c r="S167" s="152"/>
      <c r="T167" s="145"/>
      <c r="U167" s="145"/>
      <c r="V167" s="153">
        <v>13</v>
      </c>
      <c r="W167" s="146" t="s">
        <v>1226</v>
      </c>
      <c r="X167" s="140"/>
      <c r="Y167" s="140">
        <v>5</v>
      </c>
      <c r="Z167" s="140" t="s">
        <v>340</v>
      </c>
      <c r="AA167" s="140"/>
      <c r="AB167" s="147"/>
      <c r="AC167" s="145" t="s">
        <v>340</v>
      </c>
      <c r="AD167" s="145"/>
      <c r="AE167" s="145"/>
      <c r="AF167" s="148"/>
      <c r="AG167" s="148"/>
      <c r="AH167" s="149" t="s">
        <v>695</v>
      </c>
      <c r="AI167" s="140"/>
      <c r="AJ167" s="140" t="s">
        <v>340</v>
      </c>
      <c r="AK167" s="183"/>
      <c r="AL167" s="184"/>
      <c r="AM167" s="184"/>
      <c r="AN167" s="184"/>
      <c r="AO167" s="5"/>
      <c r="AP167" s="5"/>
      <c r="AQ167" s="5"/>
      <c r="AR167" s="5"/>
      <c r="AS167" s="5"/>
      <c r="AT167" s="150"/>
    </row>
    <row r="168" spans="1:46" s="185" customFormat="1" ht="30">
      <c r="A168" s="139" t="s">
        <v>366</v>
      </c>
      <c r="B168" s="140" t="s">
        <v>353</v>
      </c>
      <c r="C168" s="140" t="s">
        <v>1549</v>
      </c>
      <c r="D168" s="141" t="s">
        <v>862</v>
      </c>
      <c r="E168" s="141" t="s">
        <v>864</v>
      </c>
      <c r="F168" s="140" t="s">
        <v>347</v>
      </c>
      <c r="G168" s="142">
        <v>321792</v>
      </c>
      <c r="H168" s="143">
        <v>59400</v>
      </c>
      <c r="I168" s="143">
        <v>58711</v>
      </c>
      <c r="J168" s="140" t="s">
        <v>340</v>
      </c>
      <c r="K168" s="140" t="s">
        <v>340</v>
      </c>
      <c r="L168" s="144" t="s">
        <v>340</v>
      </c>
      <c r="M168" s="140"/>
      <c r="N168" s="140" t="s">
        <v>340</v>
      </c>
      <c r="O168" s="140" t="s">
        <v>340</v>
      </c>
      <c r="P168" s="144"/>
      <c r="Q168" s="182">
        <v>4</v>
      </c>
      <c r="R168" s="182">
        <v>48.8933143669986</v>
      </c>
      <c r="S168" s="143"/>
      <c r="T168" s="143"/>
      <c r="U168" s="143"/>
      <c r="V168" s="140">
        <v>14</v>
      </c>
      <c r="W168" s="146" t="s">
        <v>1265</v>
      </c>
      <c r="X168" s="140"/>
      <c r="Y168" s="140">
        <v>2</v>
      </c>
      <c r="Z168" s="140" t="s">
        <v>340</v>
      </c>
      <c r="AA168" s="140"/>
      <c r="AB168" s="147"/>
      <c r="AC168" s="145" t="s">
        <v>340</v>
      </c>
      <c r="AD168" s="145"/>
      <c r="AE168" s="145"/>
      <c r="AF168" s="148"/>
      <c r="AG168" s="148"/>
      <c r="AH168" s="149">
        <v>15</v>
      </c>
      <c r="AI168" s="140"/>
      <c r="AJ168" s="140" t="s">
        <v>340</v>
      </c>
      <c r="AK168" s="183"/>
      <c r="AL168" s="184"/>
      <c r="AM168" s="184"/>
      <c r="AN168" s="184"/>
      <c r="AO168" s="5"/>
      <c r="AP168" s="5">
        <v>1446</v>
      </c>
      <c r="AQ168" s="5">
        <v>2892</v>
      </c>
      <c r="AR168" s="5"/>
      <c r="AS168" s="5"/>
      <c r="AT168" s="150">
        <v>4338</v>
      </c>
    </row>
    <row r="169" spans="1:46" s="185" customFormat="1" ht="30">
      <c r="A169" s="139" t="s">
        <v>597</v>
      </c>
      <c r="B169" s="140" t="s">
        <v>353</v>
      </c>
      <c r="C169" s="140" t="s">
        <v>2034</v>
      </c>
      <c r="D169" s="141" t="s">
        <v>2035</v>
      </c>
      <c r="E169" s="141" t="s">
        <v>1108</v>
      </c>
      <c r="F169" s="140" t="s">
        <v>497</v>
      </c>
      <c r="G169" s="142"/>
      <c r="H169" s="143"/>
      <c r="I169" s="143">
        <f>186+155</f>
        <v>341</v>
      </c>
      <c r="J169" s="140"/>
      <c r="K169" s="140"/>
      <c r="L169" s="144"/>
      <c r="M169" s="140"/>
      <c r="N169" s="140"/>
      <c r="O169" s="140"/>
      <c r="P169" s="144" t="s">
        <v>340</v>
      </c>
      <c r="Q169" s="182">
        <v>1</v>
      </c>
      <c r="R169" s="182">
        <v>14.193548387096774</v>
      </c>
      <c r="S169" s="145"/>
      <c r="T169" s="145"/>
      <c r="U169" s="145" t="s">
        <v>340</v>
      </c>
      <c r="V169" s="140">
        <v>8</v>
      </c>
      <c r="W169" s="146" t="s">
        <v>1149</v>
      </c>
      <c r="X169" s="140"/>
      <c r="Y169" s="140">
        <v>1</v>
      </c>
      <c r="Z169" s="140"/>
      <c r="AA169" s="140"/>
      <c r="AB169" s="147"/>
      <c r="AC169" s="145" t="s">
        <v>340</v>
      </c>
      <c r="AD169" s="145"/>
      <c r="AE169" s="145"/>
      <c r="AF169" s="148"/>
      <c r="AG169" s="148"/>
      <c r="AH169" s="149"/>
      <c r="AI169" s="140"/>
      <c r="AJ169" s="140"/>
      <c r="AK169" s="183"/>
      <c r="AL169" s="184"/>
      <c r="AM169" s="184"/>
      <c r="AN169" s="184"/>
      <c r="AO169" s="5">
        <v>631.9</v>
      </c>
      <c r="AP169" s="5"/>
      <c r="AQ169" s="5"/>
      <c r="AR169" s="5"/>
      <c r="AS169" s="5"/>
      <c r="AT169" s="150">
        <v>631.9</v>
      </c>
    </row>
    <row r="170" spans="1:46" s="185" customFormat="1" ht="30">
      <c r="A170" s="139" t="s">
        <v>596</v>
      </c>
      <c r="B170" s="140" t="s">
        <v>353</v>
      </c>
      <c r="C170" s="140" t="s">
        <v>2037</v>
      </c>
      <c r="D170" s="141" t="s">
        <v>2038</v>
      </c>
      <c r="E170" s="141" t="s">
        <v>1109</v>
      </c>
      <c r="F170" s="140" t="s">
        <v>497</v>
      </c>
      <c r="G170" s="142"/>
      <c r="H170" s="143"/>
      <c r="I170" s="143">
        <f>125+132</f>
        <v>257</v>
      </c>
      <c r="J170" s="140"/>
      <c r="K170" s="140"/>
      <c r="L170" s="144"/>
      <c r="M170" s="140"/>
      <c r="N170" s="140"/>
      <c r="O170" s="140"/>
      <c r="P170" s="144" t="s">
        <v>340</v>
      </c>
      <c r="Q170" s="182">
        <v>5</v>
      </c>
      <c r="R170" s="182">
        <v>61.6</v>
      </c>
      <c r="S170" s="152"/>
      <c r="T170" s="145"/>
      <c r="U170" s="145"/>
      <c r="V170" s="153">
        <v>7</v>
      </c>
      <c r="W170" s="146"/>
      <c r="X170" s="140"/>
      <c r="Y170" s="140">
        <v>1</v>
      </c>
      <c r="Z170" s="140"/>
      <c r="AA170" s="140"/>
      <c r="AB170" s="147"/>
      <c r="AC170" s="145" t="s">
        <v>340</v>
      </c>
      <c r="AD170" s="145"/>
      <c r="AE170" s="145"/>
      <c r="AF170" s="148"/>
      <c r="AG170" s="148"/>
      <c r="AH170" s="149"/>
      <c r="AI170" s="140"/>
      <c r="AJ170" s="140"/>
      <c r="AK170" s="183"/>
      <c r="AL170" s="184"/>
      <c r="AM170" s="184"/>
      <c r="AN170" s="184"/>
      <c r="AO170" s="5"/>
      <c r="AP170" s="5"/>
      <c r="AQ170" s="5"/>
      <c r="AR170" s="5">
        <v>166.5</v>
      </c>
      <c r="AS170" s="5"/>
      <c r="AT170" s="150">
        <v>166.5</v>
      </c>
    </row>
    <row r="171" spans="1:46" s="185" customFormat="1" ht="15.75">
      <c r="A171" s="139" t="s">
        <v>594</v>
      </c>
      <c r="B171" s="140" t="s">
        <v>353</v>
      </c>
      <c r="C171" s="140" t="s">
        <v>126</v>
      </c>
      <c r="D171" s="141" t="s">
        <v>1111</v>
      </c>
      <c r="E171" s="141" t="s">
        <v>1111</v>
      </c>
      <c r="F171" s="140" t="s">
        <v>497</v>
      </c>
      <c r="G171" s="142"/>
      <c r="H171" s="143"/>
      <c r="I171" s="143">
        <f>363+324</f>
        <v>687</v>
      </c>
      <c r="J171" s="140"/>
      <c r="K171" s="140"/>
      <c r="L171" s="144"/>
      <c r="M171" s="140"/>
      <c r="N171" s="140"/>
      <c r="O171" s="140"/>
      <c r="P171" s="144" t="s">
        <v>340</v>
      </c>
      <c r="Q171" s="182">
        <v>5</v>
      </c>
      <c r="R171" s="182">
        <v>41.61490683229813</v>
      </c>
      <c r="S171" s="145"/>
      <c r="T171" s="145"/>
      <c r="U171" s="145"/>
      <c r="V171" s="140">
        <v>7</v>
      </c>
      <c r="W171" s="146" t="s">
        <v>1273</v>
      </c>
      <c r="X171" s="140"/>
      <c r="Y171" s="140">
        <v>1</v>
      </c>
      <c r="Z171" s="140"/>
      <c r="AA171" s="140"/>
      <c r="AB171" s="147"/>
      <c r="AC171" s="145" t="s">
        <v>340</v>
      </c>
      <c r="AD171" s="145"/>
      <c r="AE171" s="145"/>
      <c r="AF171" s="148"/>
      <c r="AG171" s="148"/>
      <c r="AH171" s="149"/>
      <c r="AI171" s="140"/>
      <c r="AJ171" s="140"/>
      <c r="AK171" s="183"/>
      <c r="AL171" s="184"/>
      <c r="AM171" s="184"/>
      <c r="AN171" s="184"/>
      <c r="AO171" s="5">
        <v>380.2</v>
      </c>
      <c r="AP171" s="5"/>
      <c r="AQ171" s="5"/>
      <c r="AR171" s="5"/>
      <c r="AS171" s="5"/>
      <c r="AT171" s="150">
        <v>38.2</v>
      </c>
    </row>
    <row r="172" spans="1:46" s="185" customFormat="1" ht="30">
      <c r="A172" s="139" t="s">
        <v>716</v>
      </c>
      <c r="B172" s="140" t="s">
        <v>353</v>
      </c>
      <c r="C172" s="140" t="s">
        <v>1814</v>
      </c>
      <c r="D172" s="141" t="s">
        <v>1815</v>
      </c>
      <c r="E172" s="141" t="s">
        <v>1015</v>
      </c>
      <c r="F172" s="140" t="s">
        <v>711</v>
      </c>
      <c r="G172" s="142"/>
      <c r="H172" s="143">
        <v>202</v>
      </c>
      <c r="I172" s="143">
        <v>23385</v>
      </c>
      <c r="J172" s="140" t="s">
        <v>340</v>
      </c>
      <c r="K172" s="140"/>
      <c r="L172" s="144"/>
      <c r="M172" s="140" t="s">
        <v>340</v>
      </c>
      <c r="N172" s="140" t="s">
        <v>340</v>
      </c>
      <c r="O172" s="140" t="s">
        <v>340</v>
      </c>
      <c r="P172" s="144"/>
      <c r="Q172" s="182">
        <v>2</v>
      </c>
      <c r="R172" s="182">
        <v>6.375814886453185</v>
      </c>
      <c r="S172" s="152"/>
      <c r="T172" s="145"/>
      <c r="U172" s="145" t="s">
        <v>340</v>
      </c>
      <c r="V172" s="153">
        <v>2</v>
      </c>
      <c r="W172" s="146" t="s">
        <v>1282</v>
      </c>
      <c r="X172" s="140"/>
      <c r="Y172" s="140">
        <v>2</v>
      </c>
      <c r="Z172" s="140"/>
      <c r="AA172" s="140" t="s">
        <v>340</v>
      </c>
      <c r="AB172" s="147"/>
      <c r="AC172" s="145" t="s">
        <v>340</v>
      </c>
      <c r="AD172" s="145"/>
      <c r="AE172" s="145"/>
      <c r="AF172" s="148"/>
      <c r="AG172" s="148"/>
      <c r="AH172" s="149"/>
      <c r="AI172" s="140"/>
      <c r="AJ172" s="140" t="s">
        <v>340</v>
      </c>
      <c r="AK172" s="183"/>
      <c r="AL172" s="184"/>
      <c r="AM172" s="184"/>
      <c r="AN172" s="184"/>
      <c r="AO172" s="5">
        <v>4492.5</v>
      </c>
      <c r="AP172" s="5">
        <v>250</v>
      </c>
      <c r="AQ172" s="5">
        <v>500</v>
      </c>
      <c r="AR172" s="5"/>
      <c r="AS172" s="5"/>
      <c r="AT172" s="150">
        <v>5242.5</v>
      </c>
    </row>
    <row r="173" spans="1:46" s="185" customFormat="1" ht="15.75">
      <c r="A173" s="139" t="s">
        <v>1377</v>
      </c>
      <c r="B173" s="140" t="s">
        <v>353</v>
      </c>
      <c r="C173" s="140" t="s">
        <v>1742</v>
      </c>
      <c r="D173" s="141" t="s">
        <v>991</v>
      </c>
      <c r="E173" s="141" t="s">
        <v>991</v>
      </c>
      <c r="F173" s="140" t="s">
        <v>348</v>
      </c>
      <c r="G173" s="142"/>
      <c r="H173" s="143">
        <v>3672</v>
      </c>
      <c r="I173" s="143">
        <v>11780</v>
      </c>
      <c r="J173" s="140"/>
      <c r="K173" s="140" t="s">
        <v>340</v>
      </c>
      <c r="L173" s="144"/>
      <c r="M173" s="140" t="s">
        <v>340</v>
      </c>
      <c r="N173" s="140"/>
      <c r="O173" s="140"/>
      <c r="P173" s="144"/>
      <c r="Q173" s="182">
        <v>5</v>
      </c>
      <c r="R173" s="182">
        <v>72.78227984873041</v>
      </c>
      <c r="S173" s="145"/>
      <c r="T173" s="145"/>
      <c r="U173" s="145" t="s">
        <v>340</v>
      </c>
      <c r="V173" s="140">
        <v>13</v>
      </c>
      <c r="W173" s="146" t="s">
        <v>1283</v>
      </c>
      <c r="X173" s="140"/>
      <c r="Y173" s="140">
        <v>2</v>
      </c>
      <c r="Z173" s="140"/>
      <c r="AA173" s="140" t="s">
        <v>340</v>
      </c>
      <c r="AB173" s="147"/>
      <c r="AC173" s="145" t="s">
        <v>340</v>
      </c>
      <c r="AD173" s="145"/>
      <c r="AE173" s="145"/>
      <c r="AF173" s="148"/>
      <c r="AG173" s="148"/>
      <c r="AH173" s="149"/>
      <c r="AI173" s="140"/>
      <c r="AJ173" s="140"/>
      <c r="AK173" s="183">
        <v>1996</v>
      </c>
      <c r="AL173" s="184">
        <v>101.8</v>
      </c>
      <c r="AM173" s="184"/>
      <c r="AN173" s="184">
        <v>101.8</v>
      </c>
      <c r="AO173" s="5"/>
      <c r="AP173" s="5">
        <v>100</v>
      </c>
      <c r="AQ173" s="5">
        <v>200</v>
      </c>
      <c r="AR173" s="5"/>
      <c r="AS173" s="5"/>
      <c r="AT173" s="150">
        <v>41.8</v>
      </c>
    </row>
    <row r="174" spans="1:46" s="185" customFormat="1" ht="30">
      <c r="A174" s="139" t="s">
        <v>587</v>
      </c>
      <c r="B174" s="140" t="s">
        <v>353</v>
      </c>
      <c r="C174" s="140" t="s">
        <v>232</v>
      </c>
      <c r="D174" s="141" t="s">
        <v>1882</v>
      </c>
      <c r="E174" s="141" t="s">
        <v>1047</v>
      </c>
      <c r="F174" s="140" t="s">
        <v>497</v>
      </c>
      <c r="G174" s="142"/>
      <c r="H174" s="143"/>
      <c r="I174" s="143">
        <f>22+16</f>
        <v>38</v>
      </c>
      <c r="J174" s="140" t="s">
        <v>340</v>
      </c>
      <c r="K174" s="140"/>
      <c r="L174" s="144"/>
      <c r="M174" s="140"/>
      <c r="N174" s="140"/>
      <c r="O174" s="140"/>
      <c r="P174" s="144" t="s">
        <v>340</v>
      </c>
      <c r="Q174" s="182">
        <v>1</v>
      </c>
      <c r="R174" s="182"/>
      <c r="S174" s="143"/>
      <c r="T174" s="143"/>
      <c r="U174" s="143"/>
      <c r="V174" s="140">
        <v>13</v>
      </c>
      <c r="W174" s="146" t="s">
        <v>1284</v>
      </c>
      <c r="X174" s="140"/>
      <c r="Y174" s="140">
        <v>1</v>
      </c>
      <c r="Z174" s="140"/>
      <c r="AA174" s="140"/>
      <c r="AB174" s="147"/>
      <c r="AC174" s="145" t="s">
        <v>340</v>
      </c>
      <c r="AD174" s="145"/>
      <c r="AE174" s="145"/>
      <c r="AF174" s="148"/>
      <c r="AG174" s="148"/>
      <c r="AH174" s="149"/>
      <c r="AI174" s="140"/>
      <c r="AJ174" s="140" t="s">
        <v>340</v>
      </c>
      <c r="AK174" s="183"/>
      <c r="AL174" s="184"/>
      <c r="AM174" s="184"/>
      <c r="AN174" s="184"/>
      <c r="AO174" s="5"/>
      <c r="AP174" s="5"/>
      <c r="AQ174" s="5"/>
      <c r="AR174" s="5"/>
      <c r="AS174" s="5"/>
      <c r="AT174" s="150"/>
    </row>
    <row r="175" spans="1:46" s="185" customFormat="1" ht="15.75">
      <c r="A175" s="139" t="s">
        <v>585</v>
      </c>
      <c r="B175" s="140" t="s">
        <v>353</v>
      </c>
      <c r="C175" s="140" t="s">
        <v>1922</v>
      </c>
      <c r="D175" s="141" t="s">
        <v>1043</v>
      </c>
      <c r="E175" s="141" t="s">
        <v>1043</v>
      </c>
      <c r="F175" s="140" t="s">
        <v>497</v>
      </c>
      <c r="G175" s="142"/>
      <c r="H175" s="143">
        <v>16</v>
      </c>
      <c r="I175" s="143">
        <v>6176</v>
      </c>
      <c r="J175" s="140" t="s">
        <v>340</v>
      </c>
      <c r="K175" s="140"/>
      <c r="L175" s="144"/>
      <c r="M175" s="140" t="s">
        <v>340</v>
      </c>
      <c r="N175" s="140" t="s">
        <v>340</v>
      </c>
      <c r="O175" s="140" t="s">
        <v>340</v>
      </c>
      <c r="P175" s="144"/>
      <c r="Q175" s="182">
        <v>1</v>
      </c>
      <c r="R175" s="182">
        <v>1.397058823529412</v>
      </c>
      <c r="S175" s="145"/>
      <c r="T175" s="145"/>
      <c r="U175" s="145"/>
      <c r="V175" s="140">
        <v>8</v>
      </c>
      <c r="W175" s="146"/>
      <c r="X175" s="140"/>
      <c r="Y175" s="140">
        <v>1</v>
      </c>
      <c r="Z175" s="140"/>
      <c r="AA175" s="140" t="s">
        <v>340</v>
      </c>
      <c r="AB175" s="147"/>
      <c r="AC175" s="145" t="s">
        <v>340</v>
      </c>
      <c r="AD175" s="145"/>
      <c r="AE175" s="145"/>
      <c r="AF175" s="148"/>
      <c r="AG175" s="148"/>
      <c r="AH175" s="149"/>
      <c r="AI175" s="140"/>
      <c r="AJ175" s="140" t="s">
        <v>340</v>
      </c>
      <c r="AK175" s="183"/>
      <c r="AL175" s="184"/>
      <c r="AM175" s="184"/>
      <c r="AN175" s="184"/>
      <c r="AO175" s="5">
        <v>899.8</v>
      </c>
      <c r="AP175" s="5"/>
      <c r="AQ175" s="5"/>
      <c r="AR175" s="5"/>
      <c r="AS175" s="5"/>
      <c r="AT175" s="150">
        <v>899.8</v>
      </c>
    </row>
    <row r="176" spans="1:46" s="185" customFormat="1" ht="30">
      <c r="A176" s="139" t="s">
        <v>417</v>
      </c>
      <c r="B176" s="140" t="s">
        <v>353</v>
      </c>
      <c r="C176" s="140" t="s">
        <v>1639</v>
      </c>
      <c r="D176" s="141" t="s">
        <v>1640</v>
      </c>
      <c r="E176" s="141" t="s">
        <v>890</v>
      </c>
      <c r="F176" s="140" t="s">
        <v>384</v>
      </c>
      <c r="G176" s="151"/>
      <c r="H176" s="143">
        <v>25076</v>
      </c>
      <c r="I176" s="143">
        <v>22020</v>
      </c>
      <c r="J176" s="140" t="s">
        <v>340</v>
      </c>
      <c r="K176" s="140"/>
      <c r="L176" s="144" t="s">
        <v>340</v>
      </c>
      <c r="M176" s="140" t="s">
        <v>340</v>
      </c>
      <c r="N176" s="140" t="s">
        <v>340</v>
      </c>
      <c r="O176" s="140"/>
      <c r="P176" s="144"/>
      <c r="Q176" s="182">
        <v>1</v>
      </c>
      <c r="R176" s="182">
        <v>47.866910631741135</v>
      </c>
      <c r="S176" s="145"/>
      <c r="T176" s="145"/>
      <c r="U176" s="145" t="s">
        <v>340</v>
      </c>
      <c r="V176" s="140">
        <v>5</v>
      </c>
      <c r="W176" s="146" t="s">
        <v>1289</v>
      </c>
      <c r="X176" s="140"/>
      <c r="Y176" s="140">
        <v>4</v>
      </c>
      <c r="Z176" s="140" t="s">
        <v>340</v>
      </c>
      <c r="AA176" s="140"/>
      <c r="AB176" s="147" t="s">
        <v>340</v>
      </c>
      <c r="AC176" s="145" t="s">
        <v>340</v>
      </c>
      <c r="AD176" s="145"/>
      <c r="AE176" s="145"/>
      <c r="AF176" s="148"/>
      <c r="AG176" s="148"/>
      <c r="AH176" s="149"/>
      <c r="AI176" s="140" t="s">
        <v>340</v>
      </c>
      <c r="AJ176" s="140" t="s">
        <v>340</v>
      </c>
      <c r="AK176" s="183">
        <v>1998</v>
      </c>
      <c r="AL176" s="184">
        <v>2219.131</v>
      </c>
      <c r="AM176" s="184">
        <v>4600</v>
      </c>
      <c r="AN176" s="184">
        <v>6819.130999999999</v>
      </c>
      <c r="AO176" s="5">
        <v>1216.5</v>
      </c>
      <c r="AP176" s="5">
        <v>54</v>
      </c>
      <c r="AQ176" s="5">
        <v>108</v>
      </c>
      <c r="AR176" s="5"/>
      <c r="AS176" s="5"/>
      <c r="AT176" s="150">
        <v>8197.631</v>
      </c>
    </row>
    <row r="177" spans="1:46" s="185" customFormat="1" ht="30">
      <c r="A177" s="139" t="s">
        <v>582</v>
      </c>
      <c r="B177" s="140" t="s">
        <v>353</v>
      </c>
      <c r="C177" s="140" t="s">
        <v>235</v>
      </c>
      <c r="D177" s="141" t="s">
        <v>236</v>
      </c>
      <c r="E177" s="141" t="s">
        <v>1115</v>
      </c>
      <c r="F177" s="140" t="s">
        <v>497</v>
      </c>
      <c r="G177" s="142"/>
      <c r="H177" s="143"/>
      <c r="I177" s="143"/>
      <c r="J177" s="140" t="s">
        <v>340</v>
      </c>
      <c r="K177" s="140"/>
      <c r="L177" s="144"/>
      <c r="M177" s="140"/>
      <c r="N177" s="140"/>
      <c r="O177" s="140"/>
      <c r="P177" s="144" t="s">
        <v>340</v>
      </c>
      <c r="Q177" s="182"/>
      <c r="R177" s="182"/>
      <c r="S177" s="145"/>
      <c r="T177" s="145"/>
      <c r="U177" s="145"/>
      <c r="V177" s="140">
        <v>13</v>
      </c>
      <c r="W177" s="146" t="s">
        <v>1290</v>
      </c>
      <c r="X177" s="140"/>
      <c r="Y177" s="140">
        <v>1</v>
      </c>
      <c r="Z177" s="140"/>
      <c r="AA177" s="140"/>
      <c r="AB177" s="147"/>
      <c r="AC177" s="145" t="s">
        <v>340</v>
      </c>
      <c r="AD177" s="145"/>
      <c r="AE177" s="145"/>
      <c r="AF177" s="148"/>
      <c r="AG177" s="148"/>
      <c r="AH177" s="149"/>
      <c r="AI177" s="140"/>
      <c r="AJ177" s="140" t="s">
        <v>340</v>
      </c>
      <c r="AK177" s="183"/>
      <c r="AL177" s="184"/>
      <c r="AM177" s="184"/>
      <c r="AN177" s="184"/>
      <c r="AO177" s="5"/>
      <c r="AP177" s="5"/>
      <c r="AQ177" s="5"/>
      <c r="AR177" s="5"/>
      <c r="AS177" s="5"/>
      <c r="AT177" s="150"/>
    </row>
    <row r="178" spans="1:46" s="185" customFormat="1" ht="30">
      <c r="A178" s="139" t="s">
        <v>581</v>
      </c>
      <c r="B178" s="140" t="s">
        <v>353</v>
      </c>
      <c r="C178" s="140" t="s">
        <v>134</v>
      </c>
      <c r="D178" s="141" t="s">
        <v>1882</v>
      </c>
      <c r="E178" s="141" t="s">
        <v>1025</v>
      </c>
      <c r="F178" s="140" t="s">
        <v>497</v>
      </c>
      <c r="G178" s="142"/>
      <c r="H178" s="143"/>
      <c r="I178" s="143">
        <f>13</f>
        <v>13</v>
      </c>
      <c r="J178" s="140" t="s">
        <v>340</v>
      </c>
      <c r="K178" s="140"/>
      <c r="L178" s="144"/>
      <c r="M178" s="140"/>
      <c r="N178" s="140"/>
      <c r="O178" s="140"/>
      <c r="P178" s="144" t="s">
        <v>340</v>
      </c>
      <c r="Q178" s="182">
        <v>1</v>
      </c>
      <c r="R178" s="182">
        <v>10</v>
      </c>
      <c r="S178" s="143"/>
      <c r="T178" s="143"/>
      <c r="U178" s="143"/>
      <c r="V178" s="140">
        <v>3</v>
      </c>
      <c r="W178" s="146"/>
      <c r="X178" s="140"/>
      <c r="Y178" s="140">
        <v>1</v>
      </c>
      <c r="Z178" s="140"/>
      <c r="AA178" s="140"/>
      <c r="AB178" s="147"/>
      <c r="AC178" s="145" t="s">
        <v>340</v>
      </c>
      <c r="AD178" s="145"/>
      <c r="AE178" s="145"/>
      <c r="AF178" s="148"/>
      <c r="AG178" s="148"/>
      <c r="AH178" s="149"/>
      <c r="AI178" s="140"/>
      <c r="AJ178" s="140" t="s">
        <v>340</v>
      </c>
      <c r="AK178" s="183"/>
      <c r="AL178" s="184"/>
      <c r="AM178" s="184"/>
      <c r="AN178" s="184"/>
      <c r="AO178" s="5"/>
      <c r="AP178" s="5"/>
      <c r="AQ178" s="5"/>
      <c r="AR178" s="5"/>
      <c r="AS178" s="5"/>
      <c r="AT178" s="150"/>
    </row>
    <row r="179" spans="1:46" s="185" customFormat="1" ht="15.75">
      <c r="A179" s="139" t="s">
        <v>579</v>
      </c>
      <c r="B179" s="140" t="s">
        <v>353</v>
      </c>
      <c r="C179" s="140"/>
      <c r="D179" s="141" t="s">
        <v>1116</v>
      </c>
      <c r="E179" s="141" t="s">
        <v>1116</v>
      </c>
      <c r="F179" s="140" t="s">
        <v>497</v>
      </c>
      <c r="G179" s="142"/>
      <c r="H179" s="143"/>
      <c r="I179" s="143"/>
      <c r="J179" s="140"/>
      <c r="K179" s="140"/>
      <c r="L179" s="144"/>
      <c r="M179" s="140"/>
      <c r="N179" s="140"/>
      <c r="O179" s="140"/>
      <c r="P179" s="144" t="s">
        <v>340</v>
      </c>
      <c r="Q179" s="182"/>
      <c r="R179" s="182"/>
      <c r="S179" s="152"/>
      <c r="T179" s="145"/>
      <c r="U179" s="145"/>
      <c r="V179" s="153"/>
      <c r="W179" s="146" t="s">
        <v>1292</v>
      </c>
      <c r="X179" s="140"/>
      <c r="Y179" s="140">
        <v>1</v>
      </c>
      <c r="Z179" s="140"/>
      <c r="AA179" s="140"/>
      <c r="AB179" s="147"/>
      <c r="AC179" s="145" t="s">
        <v>340</v>
      </c>
      <c r="AD179" s="145"/>
      <c r="AE179" s="145"/>
      <c r="AF179" s="148"/>
      <c r="AG179" s="148"/>
      <c r="AH179" s="149"/>
      <c r="AI179" s="140"/>
      <c r="AJ179" s="140"/>
      <c r="AK179" s="183"/>
      <c r="AL179" s="184"/>
      <c r="AM179" s="184"/>
      <c r="AN179" s="184"/>
      <c r="AO179" s="5"/>
      <c r="AP179" s="5"/>
      <c r="AQ179" s="5"/>
      <c r="AR179" s="5"/>
      <c r="AS179" s="5"/>
      <c r="AT179" s="150"/>
    </row>
    <row r="180" spans="1:46" s="185" customFormat="1" ht="15.75">
      <c r="A180" s="139" t="s">
        <v>478</v>
      </c>
      <c r="B180" s="140" t="s">
        <v>353</v>
      </c>
      <c r="C180" s="140" t="s">
        <v>1750</v>
      </c>
      <c r="D180" s="141" t="s">
        <v>993</v>
      </c>
      <c r="E180" s="141" t="s">
        <v>993</v>
      </c>
      <c r="F180" s="140" t="s">
        <v>348</v>
      </c>
      <c r="G180" s="142"/>
      <c r="H180" s="143">
        <v>35564</v>
      </c>
      <c r="I180" s="143">
        <v>31228</v>
      </c>
      <c r="J180" s="140"/>
      <c r="K180" s="140"/>
      <c r="L180" s="144"/>
      <c r="M180" s="140" t="s">
        <v>340</v>
      </c>
      <c r="N180" s="140"/>
      <c r="O180" s="140"/>
      <c r="P180" s="144"/>
      <c r="Q180" s="182">
        <v>4</v>
      </c>
      <c r="R180" s="182">
        <v>89.52749078823784</v>
      </c>
      <c r="S180" s="152"/>
      <c r="T180" s="145"/>
      <c r="U180" s="145"/>
      <c r="V180" s="153">
        <v>11</v>
      </c>
      <c r="W180" s="146" t="s">
        <v>1293</v>
      </c>
      <c r="X180" s="140"/>
      <c r="Y180" s="140">
        <v>2</v>
      </c>
      <c r="Z180" s="140" t="s">
        <v>340</v>
      </c>
      <c r="AA180" s="140"/>
      <c r="AB180" s="147"/>
      <c r="AC180" s="145" t="s">
        <v>340</v>
      </c>
      <c r="AD180" s="145"/>
      <c r="AE180" s="145"/>
      <c r="AF180" s="148"/>
      <c r="AG180" s="148"/>
      <c r="AH180" s="149"/>
      <c r="AI180" s="140"/>
      <c r="AJ180" s="140"/>
      <c r="AK180" s="183">
        <v>1997</v>
      </c>
      <c r="AL180" s="184">
        <v>50</v>
      </c>
      <c r="AM180" s="184"/>
      <c r="AN180" s="184">
        <v>50</v>
      </c>
      <c r="AO180" s="5"/>
      <c r="AP180" s="5"/>
      <c r="AQ180" s="5"/>
      <c r="AR180" s="5"/>
      <c r="AS180" s="5"/>
      <c r="AT180" s="150">
        <v>5</v>
      </c>
    </row>
    <row r="181" spans="1:46" s="185" customFormat="1" ht="30">
      <c r="A181" s="139" t="s">
        <v>364</v>
      </c>
      <c r="B181" s="140" t="s">
        <v>353</v>
      </c>
      <c r="C181" s="140" t="s">
        <v>1530</v>
      </c>
      <c r="D181" s="141" t="s">
        <v>862</v>
      </c>
      <c r="E181" s="141" t="s">
        <v>1531</v>
      </c>
      <c r="F181" s="140" t="s">
        <v>347</v>
      </c>
      <c r="G181" s="142">
        <v>3124396</v>
      </c>
      <c r="H181" s="143">
        <v>33870</v>
      </c>
      <c r="I181" s="143">
        <v>122400</v>
      </c>
      <c r="J181" s="140" t="s">
        <v>340</v>
      </c>
      <c r="K181" s="140" t="s">
        <v>340</v>
      </c>
      <c r="L181" s="144" t="s">
        <v>340</v>
      </c>
      <c r="M181" s="140"/>
      <c r="N181" s="140" t="s">
        <v>340</v>
      </c>
      <c r="O181" s="140" t="s">
        <v>340</v>
      </c>
      <c r="P181" s="144"/>
      <c r="Q181" s="182">
        <v>1</v>
      </c>
      <c r="R181" s="182">
        <v>34.0188679245283</v>
      </c>
      <c r="S181" s="145"/>
      <c r="T181" s="145"/>
      <c r="U181" s="145"/>
      <c r="V181" s="140">
        <v>3</v>
      </c>
      <c r="W181" s="146" t="s">
        <v>1177</v>
      </c>
      <c r="X181" s="140"/>
      <c r="Y181" s="140">
        <v>3</v>
      </c>
      <c r="Z181" s="140" t="s">
        <v>340</v>
      </c>
      <c r="AA181" s="140"/>
      <c r="AB181" s="147"/>
      <c r="AC181" s="145" t="s">
        <v>340</v>
      </c>
      <c r="AD181" s="145"/>
      <c r="AE181" s="145"/>
      <c r="AF181" s="148"/>
      <c r="AG181" s="148"/>
      <c r="AH181" s="149">
        <v>15</v>
      </c>
      <c r="AI181" s="140"/>
      <c r="AJ181" s="140" t="s">
        <v>340</v>
      </c>
      <c r="AK181" s="183"/>
      <c r="AL181" s="184"/>
      <c r="AM181" s="184"/>
      <c r="AN181" s="184"/>
      <c r="AO181" s="5"/>
      <c r="AP181" s="5"/>
      <c r="AQ181" s="5"/>
      <c r="AR181" s="5"/>
      <c r="AS181" s="5"/>
      <c r="AT181" s="150"/>
    </row>
    <row r="182" spans="1:46" s="185" customFormat="1" ht="30">
      <c r="A182" s="139" t="s">
        <v>577</v>
      </c>
      <c r="B182" s="140" t="s">
        <v>353</v>
      </c>
      <c r="C182" s="140" t="s">
        <v>2039</v>
      </c>
      <c r="D182" s="141" t="s">
        <v>2040</v>
      </c>
      <c r="E182" s="141" t="s">
        <v>1117</v>
      </c>
      <c r="F182" s="140" t="s">
        <v>497</v>
      </c>
      <c r="G182" s="151"/>
      <c r="H182" s="143"/>
      <c r="I182" s="143">
        <v>23</v>
      </c>
      <c r="J182" s="140"/>
      <c r="K182" s="140"/>
      <c r="L182" s="144"/>
      <c r="M182" s="140"/>
      <c r="N182" s="140"/>
      <c r="O182" s="140"/>
      <c r="P182" s="144" t="s">
        <v>340</v>
      </c>
      <c r="Q182" s="182">
        <v>5</v>
      </c>
      <c r="R182" s="182">
        <v>100</v>
      </c>
      <c r="S182" s="145"/>
      <c r="T182" s="145"/>
      <c r="U182" s="145"/>
      <c r="V182" s="140"/>
      <c r="W182" s="146" t="s">
        <v>1177</v>
      </c>
      <c r="X182" s="140"/>
      <c r="Y182" s="140">
        <v>1</v>
      </c>
      <c r="Z182" s="140"/>
      <c r="AA182" s="140"/>
      <c r="AB182" s="147"/>
      <c r="AC182" s="145" t="s">
        <v>340</v>
      </c>
      <c r="AD182" s="145"/>
      <c r="AE182" s="145"/>
      <c r="AF182" s="148"/>
      <c r="AG182" s="148"/>
      <c r="AH182" s="149"/>
      <c r="AI182" s="140"/>
      <c r="AJ182" s="140"/>
      <c r="AK182" s="183"/>
      <c r="AL182" s="184"/>
      <c r="AM182" s="184"/>
      <c r="AN182" s="184"/>
      <c r="AO182" s="5"/>
      <c r="AP182" s="5"/>
      <c r="AQ182" s="5"/>
      <c r="AR182" s="5"/>
      <c r="AS182" s="5"/>
      <c r="AT182" s="150"/>
    </row>
    <row r="183" spans="1:46" s="185" customFormat="1" ht="30">
      <c r="A183" s="139" t="s">
        <v>576</v>
      </c>
      <c r="B183" s="140" t="s">
        <v>353</v>
      </c>
      <c r="C183" s="140" t="s">
        <v>2043</v>
      </c>
      <c r="D183" s="141" t="s">
        <v>0</v>
      </c>
      <c r="E183" s="141" t="s">
        <v>1118</v>
      </c>
      <c r="F183" s="140" t="s">
        <v>497</v>
      </c>
      <c r="G183" s="142"/>
      <c r="H183" s="143"/>
      <c r="I183" s="143">
        <f>686+605</f>
        <v>1291</v>
      </c>
      <c r="J183" s="140"/>
      <c r="K183" s="140"/>
      <c r="L183" s="144"/>
      <c r="M183" s="140"/>
      <c r="N183" s="140"/>
      <c r="O183" s="140"/>
      <c r="P183" s="144" t="s">
        <v>340</v>
      </c>
      <c r="Q183" s="182">
        <v>1</v>
      </c>
      <c r="R183" s="182">
        <v>41.127694859038144</v>
      </c>
      <c r="S183" s="152"/>
      <c r="T183" s="145"/>
      <c r="U183" s="145"/>
      <c r="V183" s="153">
        <v>14</v>
      </c>
      <c r="W183" s="146" t="s">
        <v>1272</v>
      </c>
      <c r="X183" s="140"/>
      <c r="Y183" s="140">
        <v>1</v>
      </c>
      <c r="Z183" s="140"/>
      <c r="AA183" s="140"/>
      <c r="AB183" s="147"/>
      <c r="AC183" s="145" t="s">
        <v>340</v>
      </c>
      <c r="AD183" s="145"/>
      <c r="AE183" s="145"/>
      <c r="AF183" s="148"/>
      <c r="AG183" s="148"/>
      <c r="AH183" s="149"/>
      <c r="AI183" s="140"/>
      <c r="AJ183" s="140"/>
      <c r="AK183" s="183"/>
      <c r="AL183" s="184"/>
      <c r="AM183" s="184"/>
      <c r="AN183" s="184"/>
      <c r="AO183" s="5"/>
      <c r="AP183" s="5"/>
      <c r="AQ183" s="5"/>
      <c r="AR183" s="5"/>
      <c r="AS183" s="5"/>
      <c r="AT183" s="150"/>
    </row>
    <row r="184" spans="1:46" s="185" customFormat="1" ht="30">
      <c r="A184" s="139" t="s">
        <v>572</v>
      </c>
      <c r="B184" s="140" t="s">
        <v>353</v>
      </c>
      <c r="C184" s="140" t="s">
        <v>2</v>
      </c>
      <c r="D184" s="141" t="s">
        <v>1882</v>
      </c>
      <c r="E184" s="141" t="s">
        <v>1025</v>
      </c>
      <c r="F184" s="140" t="s">
        <v>497</v>
      </c>
      <c r="G184" s="142"/>
      <c r="H184" s="143"/>
      <c r="I184" s="143">
        <f>232+243</f>
        <v>475</v>
      </c>
      <c r="J184" s="140" t="s">
        <v>340</v>
      </c>
      <c r="K184" s="140"/>
      <c r="L184" s="144"/>
      <c r="M184" s="140"/>
      <c r="N184" s="140"/>
      <c r="O184" s="140"/>
      <c r="P184" s="144" t="s">
        <v>340</v>
      </c>
      <c r="Q184" s="182">
        <v>1</v>
      </c>
      <c r="R184" s="182">
        <v>13.991769547325102</v>
      </c>
      <c r="S184" s="145"/>
      <c r="T184" s="145"/>
      <c r="U184" s="145" t="s">
        <v>340</v>
      </c>
      <c r="V184" s="140">
        <v>1</v>
      </c>
      <c r="W184" s="146" t="s">
        <v>1297</v>
      </c>
      <c r="X184" s="140"/>
      <c r="Y184" s="140">
        <v>1</v>
      </c>
      <c r="Z184" s="140"/>
      <c r="AA184" s="140"/>
      <c r="AB184" s="147"/>
      <c r="AC184" s="145" t="s">
        <v>340</v>
      </c>
      <c r="AD184" s="145"/>
      <c r="AE184" s="145"/>
      <c r="AF184" s="148"/>
      <c r="AG184" s="148"/>
      <c r="AH184" s="149"/>
      <c r="AI184" s="140"/>
      <c r="AJ184" s="140" t="s">
        <v>340</v>
      </c>
      <c r="AK184" s="183"/>
      <c r="AL184" s="184"/>
      <c r="AM184" s="184"/>
      <c r="AN184" s="184"/>
      <c r="AO184" s="5"/>
      <c r="AP184" s="5"/>
      <c r="AQ184" s="5"/>
      <c r="AR184" s="5"/>
      <c r="AS184" s="5"/>
      <c r="AT184" s="150"/>
    </row>
    <row r="185" spans="1:46" s="185" customFormat="1" ht="15.75">
      <c r="A185" s="139" t="s">
        <v>571</v>
      </c>
      <c r="B185" s="140" t="s">
        <v>353</v>
      </c>
      <c r="C185" s="140" t="s">
        <v>238</v>
      </c>
      <c r="D185" s="141" t="s">
        <v>239</v>
      </c>
      <c r="E185" s="141" t="s">
        <v>1120</v>
      </c>
      <c r="F185" s="140" t="s">
        <v>497</v>
      </c>
      <c r="G185" s="151"/>
      <c r="H185" s="143"/>
      <c r="I185" s="143"/>
      <c r="J185" s="140" t="s">
        <v>340</v>
      </c>
      <c r="K185" s="140"/>
      <c r="L185" s="144"/>
      <c r="M185" s="140"/>
      <c r="N185" s="140"/>
      <c r="O185" s="140"/>
      <c r="P185" s="144" t="s">
        <v>340</v>
      </c>
      <c r="Q185" s="182"/>
      <c r="R185" s="182"/>
      <c r="S185" s="145"/>
      <c r="T185" s="145"/>
      <c r="U185" s="145"/>
      <c r="V185" s="140"/>
      <c r="W185" s="146" t="s">
        <v>1298</v>
      </c>
      <c r="X185" s="140"/>
      <c r="Y185" s="140">
        <v>2</v>
      </c>
      <c r="Z185" s="140"/>
      <c r="AA185" s="140"/>
      <c r="AB185" s="147"/>
      <c r="AC185" s="145" t="s">
        <v>340</v>
      </c>
      <c r="AD185" s="145"/>
      <c r="AE185" s="145"/>
      <c r="AF185" s="148"/>
      <c r="AG185" s="148"/>
      <c r="AH185" s="149"/>
      <c r="AI185" s="140"/>
      <c r="AJ185" s="140" t="s">
        <v>340</v>
      </c>
      <c r="AK185" s="183"/>
      <c r="AL185" s="184"/>
      <c r="AM185" s="184"/>
      <c r="AN185" s="184"/>
      <c r="AO185" s="5">
        <v>1984.8</v>
      </c>
      <c r="AP185" s="5"/>
      <c r="AQ185" s="5"/>
      <c r="AR185" s="5"/>
      <c r="AS185" s="5"/>
      <c r="AT185" s="150">
        <v>1984.8</v>
      </c>
    </row>
    <row r="186" spans="1:46" s="185" customFormat="1" ht="30">
      <c r="A186" s="139" t="s">
        <v>414</v>
      </c>
      <c r="B186" s="140" t="s">
        <v>353</v>
      </c>
      <c r="C186" s="140" t="s">
        <v>1729</v>
      </c>
      <c r="D186" s="141" t="s">
        <v>1730</v>
      </c>
      <c r="E186" s="141" t="s">
        <v>982</v>
      </c>
      <c r="F186" s="140" t="s">
        <v>384</v>
      </c>
      <c r="G186" s="142"/>
      <c r="H186" s="143"/>
      <c r="I186" s="143">
        <f>798+660</f>
        <v>1458</v>
      </c>
      <c r="J186" s="140"/>
      <c r="K186" s="140"/>
      <c r="L186" s="144"/>
      <c r="M186" s="140"/>
      <c r="N186" s="140"/>
      <c r="O186" s="140"/>
      <c r="P186" s="144" t="s">
        <v>340</v>
      </c>
      <c r="Q186" s="182">
        <v>1</v>
      </c>
      <c r="R186" s="182">
        <v>44.1578148710167</v>
      </c>
      <c r="S186" s="152"/>
      <c r="T186" s="145"/>
      <c r="U186" s="145" t="s">
        <v>340</v>
      </c>
      <c r="V186" s="153">
        <v>4</v>
      </c>
      <c r="W186" s="146" t="s">
        <v>1299</v>
      </c>
      <c r="X186" s="140"/>
      <c r="Y186" s="140">
        <v>1</v>
      </c>
      <c r="Z186" s="140"/>
      <c r="AA186" s="140"/>
      <c r="AB186" s="147"/>
      <c r="AC186" s="145" t="s">
        <v>340</v>
      </c>
      <c r="AD186" s="145"/>
      <c r="AE186" s="145"/>
      <c r="AF186" s="148"/>
      <c r="AG186" s="148"/>
      <c r="AH186" s="149"/>
      <c r="AI186" s="140"/>
      <c r="AJ186" s="140"/>
      <c r="AK186" s="183">
        <v>1996</v>
      </c>
      <c r="AL186" s="184">
        <v>401.2</v>
      </c>
      <c r="AM186" s="184"/>
      <c r="AN186" s="184">
        <v>401.2</v>
      </c>
      <c r="AO186" s="5"/>
      <c r="AP186" s="5"/>
      <c r="AQ186" s="5"/>
      <c r="AR186" s="5"/>
      <c r="AS186" s="5"/>
      <c r="AT186" s="150">
        <v>41.2</v>
      </c>
    </row>
    <row r="187" spans="1:46" s="185" customFormat="1" ht="15.75">
      <c r="A187" s="139" t="s">
        <v>570</v>
      </c>
      <c r="B187" s="140" t="s">
        <v>353</v>
      </c>
      <c r="C187" s="140" t="s">
        <v>4</v>
      </c>
      <c r="D187" s="141" t="s">
        <v>1121</v>
      </c>
      <c r="E187" s="141" t="s">
        <v>1121</v>
      </c>
      <c r="F187" s="140" t="s">
        <v>497</v>
      </c>
      <c r="G187" s="142"/>
      <c r="H187" s="143">
        <v>23697</v>
      </c>
      <c r="I187" s="143">
        <v>4703</v>
      </c>
      <c r="J187" s="140"/>
      <c r="K187" s="140" t="s">
        <v>340</v>
      </c>
      <c r="L187" s="144"/>
      <c r="M187" s="140"/>
      <c r="N187" s="140"/>
      <c r="O187" s="140"/>
      <c r="P187" s="144" t="s">
        <v>340</v>
      </c>
      <c r="Q187" s="182">
        <v>5</v>
      </c>
      <c r="R187" s="182">
        <v>76.02739726027399</v>
      </c>
      <c r="S187" s="145"/>
      <c r="T187" s="145"/>
      <c r="U187" s="145"/>
      <c r="V187" s="153">
        <v>13</v>
      </c>
      <c r="W187" s="146" t="s">
        <v>1300</v>
      </c>
      <c r="X187" s="140"/>
      <c r="Y187" s="140">
        <v>2</v>
      </c>
      <c r="Z187" s="140"/>
      <c r="AA187" s="140" t="s">
        <v>340</v>
      </c>
      <c r="AB187" s="147"/>
      <c r="AC187" s="145" t="s">
        <v>340</v>
      </c>
      <c r="AD187" s="145"/>
      <c r="AE187" s="145"/>
      <c r="AF187" s="148"/>
      <c r="AG187" s="148"/>
      <c r="AH187" s="149"/>
      <c r="AI187" s="140"/>
      <c r="AJ187" s="140"/>
      <c r="AK187" s="183"/>
      <c r="AL187" s="184"/>
      <c r="AM187" s="184"/>
      <c r="AN187" s="184"/>
      <c r="AO187" s="5"/>
      <c r="AP187" s="5"/>
      <c r="AQ187" s="5"/>
      <c r="AR187" s="5"/>
      <c r="AS187" s="5"/>
      <c r="AT187" s="150"/>
    </row>
    <row r="188" spans="1:46" s="185" customFormat="1" ht="15.75">
      <c r="A188" s="139" t="s">
        <v>412</v>
      </c>
      <c r="B188" s="140" t="s">
        <v>353</v>
      </c>
      <c r="C188" s="140"/>
      <c r="D188" s="141"/>
      <c r="E188" s="141"/>
      <c r="F188" s="140" t="s">
        <v>384</v>
      </c>
      <c r="G188" s="142"/>
      <c r="H188" s="143"/>
      <c r="I188" s="143"/>
      <c r="J188" s="140"/>
      <c r="K188" s="140"/>
      <c r="L188" s="144"/>
      <c r="M188" s="140"/>
      <c r="N188" s="140"/>
      <c r="O188" s="140"/>
      <c r="P188" s="144" t="s">
        <v>340</v>
      </c>
      <c r="Q188" s="182"/>
      <c r="R188" s="182"/>
      <c r="S188" s="143"/>
      <c r="T188" s="143"/>
      <c r="U188" s="143"/>
      <c r="V188" s="140"/>
      <c r="W188" s="146" t="s">
        <v>1301</v>
      </c>
      <c r="X188" s="140"/>
      <c r="Y188" s="140">
        <v>0</v>
      </c>
      <c r="Z188" s="140"/>
      <c r="AA188" s="140"/>
      <c r="AB188" s="147"/>
      <c r="AC188" s="145"/>
      <c r="AD188" s="145"/>
      <c r="AE188" s="145"/>
      <c r="AF188" s="148"/>
      <c r="AG188" s="148"/>
      <c r="AH188" s="149"/>
      <c r="AI188" s="140"/>
      <c r="AJ188" s="140"/>
      <c r="AK188" s="183"/>
      <c r="AL188" s="184"/>
      <c r="AM188" s="184"/>
      <c r="AN188" s="184"/>
      <c r="AO188" s="5"/>
      <c r="AP188" s="5"/>
      <c r="AQ188" s="5"/>
      <c r="AR188" s="5"/>
      <c r="AS188" s="5"/>
      <c r="AT188" s="150"/>
    </row>
    <row r="189" spans="1:46" s="185" customFormat="1" ht="30">
      <c r="A189" s="139" t="s">
        <v>569</v>
      </c>
      <c r="B189" s="140" t="s">
        <v>353</v>
      </c>
      <c r="C189" s="140" t="s">
        <v>1912</v>
      </c>
      <c r="D189" s="141" t="s">
        <v>1882</v>
      </c>
      <c r="E189" s="141" t="s">
        <v>1025</v>
      </c>
      <c r="F189" s="140" t="s">
        <v>497</v>
      </c>
      <c r="G189" s="151"/>
      <c r="H189" s="143">
        <v>254</v>
      </c>
      <c r="I189" s="143">
        <v>17184</v>
      </c>
      <c r="J189" s="140" t="s">
        <v>340</v>
      </c>
      <c r="K189" s="140"/>
      <c r="L189" s="144"/>
      <c r="M189" s="140" t="s">
        <v>340</v>
      </c>
      <c r="N189" s="140" t="s">
        <v>340</v>
      </c>
      <c r="O189" s="140"/>
      <c r="P189" s="144"/>
      <c r="Q189" s="182">
        <v>1</v>
      </c>
      <c r="R189" s="182">
        <v>7.184579439252336</v>
      </c>
      <c r="S189" s="145"/>
      <c r="T189" s="145"/>
      <c r="U189" s="145" t="s">
        <v>340</v>
      </c>
      <c r="V189" s="140">
        <v>9</v>
      </c>
      <c r="W189" s="146" t="s">
        <v>1302</v>
      </c>
      <c r="X189" s="140"/>
      <c r="Y189" s="140">
        <v>1</v>
      </c>
      <c r="Z189" s="140"/>
      <c r="AA189" s="140" t="s">
        <v>340</v>
      </c>
      <c r="AB189" s="147"/>
      <c r="AC189" s="145" t="s">
        <v>340</v>
      </c>
      <c r="AD189" s="145"/>
      <c r="AE189" s="145"/>
      <c r="AF189" s="148"/>
      <c r="AG189" s="148"/>
      <c r="AH189" s="149"/>
      <c r="AI189" s="140"/>
      <c r="AJ189" s="140"/>
      <c r="AK189" s="183"/>
      <c r="AL189" s="184"/>
      <c r="AM189" s="184"/>
      <c r="AN189" s="184"/>
      <c r="AO189" s="5"/>
      <c r="AP189" s="5"/>
      <c r="AQ189" s="5"/>
      <c r="AR189" s="5"/>
      <c r="AS189" s="5"/>
      <c r="AT189" s="150"/>
    </row>
    <row r="190" spans="1:46" s="185" customFormat="1" ht="30">
      <c r="A190" s="139" t="s">
        <v>568</v>
      </c>
      <c r="B190" s="140" t="s">
        <v>353</v>
      </c>
      <c r="C190" s="140" t="s">
        <v>1958</v>
      </c>
      <c r="D190" s="141" t="s">
        <v>1959</v>
      </c>
      <c r="E190" s="141" t="s">
        <v>1047</v>
      </c>
      <c r="F190" s="140" t="s">
        <v>497</v>
      </c>
      <c r="G190" s="142"/>
      <c r="H190" s="143"/>
      <c r="I190" s="143">
        <f>2241+2326</f>
        <v>4567</v>
      </c>
      <c r="J190" s="140" t="s">
        <v>340</v>
      </c>
      <c r="K190" s="140"/>
      <c r="L190" s="144"/>
      <c r="M190" s="140" t="s">
        <v>340</v>
      </c>
      <c r="N190" s="140" t="s">
        <v>340</v>
      </c>
      <c r="O190" s="140" t="s">
        <v>340</v>
      </c>
      <c r="P190" s="144"/>
      <c r="Q190" s="182">
        <v>1</v>
      </c>
      <c r="R190" s="182">
        <v>1.978494623655914</v>
      </c>
      <c r="S190" s="152"/>
      <c r="T190" s="145"/>
      <c r="U190" s="145"/>
      <c r="V190" s="153">
        <v>8</v>
      </c>
      <c r="W190" s="146" t="s">
        <v>1303</v>
      </c>
      <c r="X190" s="140"/>
      <c r="Y190" s="140">
        <v>1</v>
      </c>
      <c r="Z190" s="140"/>
      <c r="AA190" s="140"/>
      <c r="AB190" s="147"/>
      <c r="AC190" s="145" t="s">
        <v>340</v>
      </c>
      <c r="AD190" s="145"/>
      <c r="AE190" s="145"/>
      <c r="AF190" s="148"/>
      <c r="AG190" s="148"/>
      <c r="AH190" s="149"/>
      <c r="AI190" s="140"/>
      <c r="AJ190" s="140" t="s">
        <v>340</v>
      </c>
      <c r="AK190" s="183"/>
      <c r="AL190" s="184"/>
      <c r="AM190" s="184"/>
      <c r="AN190" s="184"/>
      <c r="AO190" s="5"/>
      <c r="AP190" s="5"/>
      <c r="AQ190" s="5"/>
      <c r="AR190" s="5"/>
      <c r="AS190" s="5"/>
      <c r="AT190" s="150"/>
    </row>
    <row r="191" spans="1:46" s="185" customFormat="1" ht="30">
      <c r="A191" s="139" t="s">
        <v>563</v>
      </c>
      <c r="B191" s="140" t="s">
        <v>353</v>
      </c>
      <c r="C191" s="140" t="s">
        <v>243</v>
      </c>
      <c r="D191" s="141" t="s">
        <v>1882</v>
      </c>
      <c r="E191" s="141" t="s">
        <v>1025</v>
      </c>
      <c r="F191" s="140" t="s">
        <v>497</v>
      </c>
      <c r="G191" s="142"/>
      <c r="H191" s="143"/>
      <c r="I191" s="143"/>
      <c r="J191" s="140" t="s">
        <v>340</v>
      </c>
      <c r="K191" s="140"/>
      <c r="L191" s="144"/>
      <c r="M191" s="140"/>
      <c r="N191" s="140"/>
      <c r="O191" s="140"/>
      <c r="P191" s="144" t="s">
        <v>340</v>
      </c>
      <c r="Q191" s="182"/>
      <c r="R191" s="182"/>
      <c r="S191" s="145"/>
      <c r="T191" s="145"/>
      <c r="U191" s="145"/>
      <c r="V191" s="140">
        <v>8</v>
      </c>
      <c r="W191" s="146" t="s">
        <v>1304</v>
      </c>
      <c r="X191" s="140"/>
      <c r="Y191" s="140">
        <v>1</v>
      </c>
      <c r="Z191" s="140"/>
      <c r="AA191" s="140"/>
      <c r="AB191" s="147"/>
      <c r="AC191" s="145" t="s">
        <v>340</v>
      </c>
      <c r="AD191" s="145"/>
      <c r="AE191" s="145"/>
      <c r="AF191" s="148"/>
      <c r="AG191" s="148"/>
      <c r="AH191" s="149"/>
      <c r="AI191" s="140"/>
      <c r="AJ191" s="140" t="s">
        <v>340</v>
      </c>
      <c r="AK191" s="183"/>
      <c r="AL191" s="184"/>
      <c r="AM191" s="184"/>
      <c r="AN191" s="184"/>
      <c r="AO191" s="5"/>
      <c r="AP191" s="5"/>
      <c r="AQ191" s="5"/>
      <c r="AR191" s="5"/>
      <c r="AS191" s="5"/>
      <c r="AT191" s="150"/>
    </row>
    <row r="192" spans="1:46" s="185" customFormat="1" ht="30">
      <c r="A192" s="139" t="s">
        <v>405</v>
      </c>
      <c r="B192" s="140" t="s">
        <v>353</v>
      </c>
      <c r="C192" s="140" t="s">
        <v>1689</v>
      </c>
      <c r="D192" s="141" t="s">
        <v>1690</v>
      </c>
      <c r="E192" s="141" t="s">
        <v>965</v>
      </c>
      <c r="F192" s="140" t="s">
        <v>384</v>
      </c>
      <c r="G192" s="142"/>
      <c r="H192" s="143">
        <v>316</v>
      </c>
      <c r="I192" s="143">
        <v>20652</v>
      </c>
      <c r="J192" s="140" t="s">
        <v>340</v>
      </c>
      <c r="K192" s="140" t="s">
        <v>340</v>
      </c>
      <c r="L192" s="144" t="s">
        <v>340</v>
      </c>
      <c r="M192" s="140" t="s">
        <v>340</v>
      </c>
      <c r="N192" s="140" t="s">
        <v>340</v>
      </c>
      <c r="O192" s="140" t="s">
        <v>340</v>
      </c>
      <c r="P192" s="144"/>
      <c r="Q192" s="182">
        <v>1</v>
      </c>
      <c r="R192" s="182">
        <v>10.522578812837262</v>
      </c>
      <c r="S192" s="145"/>
      <c r="T192" s="145"/>
      <c r="U192" s="145" t="s">
        <v>340</v>
      </c>
      <c r="V192" s="140">
        <v>8</v>
      </c>
      <c r="W192" s="146" t="s">
        <v>1316</v>
      </c>
      <c r="X192" s="140"/>
      <c r="Y192" s="140">
        <v>1</v>
      </c>
      <c r="Z192" s="140"/>
      <c r="AA192" s="140"/>
      <c r="AB192" s="147"/>
      <c r="AC192" s="145" t="s">
        <v>340</v>
      </c>
      <c r="AD192" s="145"/>
      <c r="AE192" s="145"/>
      <c r="AF192" s="148"/>
      <c r="AG192" s="148"/>
      <c r="AH192" s="149"/>
      <c r="AI192" s="140" t="s">
        <v>340</v>
      </c>
      <c r="AJ192" s="140" t="s">
        <v>340</v>
      </c>
      <c r="AK192" s="183">
        <v>1996</v>
      </c>
      <c r="AL192" s="184">
        <v>915.966</v>
      </c>
      <c r="AM192" s="184"/>
      <c r="AN192" s="184">
        <v>915.966</v>
      </c>
      <c r="AO192" s="5">
        <v>2534.3</v>
      </c>
      <c r="AP192" s="5"/>
      <c r="AQ192" s="5"/>
      <c r="AR192" s="5">
        <v>128</v>
      </c>
      <c r="AS192" s="5"/>
      <c r="AT192" s="150">
        <v>3578.266</v>
      </c>
    </row>
    <row r="193" spans="1:46" s="185" customFormat="1" ht="30">
      <c r="A193" s="139" t="s">
        <v>547</v>
      </c>
      <c r="B193" s="140" t="s">
        <v>353</v>
      </c>
      <c r="C193" s="140" t="s">
        <v>1961</v>
      </c>
      <c r="D193" s="141" t="s">
        <v>1882</v>
      </c>
      <c r="E193" s="141" t="s">
        <v>1047</v>
      </c>
      <c r="F193" s="140" t="s">
        <v>497</v>
      </c>
      <c r="G193" s="142"/>
      <c r="H193" s="143"/>
      <c r="I193" s="143">
        <f>969+978</f>
        <v>1947</v>
      </c>
      <c r="J193" s="140" t="s">
        <v>340</v>
      </c>
      <c r="K193" s="140"/>
      <c r="L193" s="144"/>
      <c r="M193" s="140"/>
      <c r="N193" s="140"/>
      <c r="O193" s="140" t="s">
        <v>340</v>
      </c>
      <c r="P193" s="144"/>
      <c r="Q193" s="182">
        <v>1</v>
      </c>
      <c r="R193" s="182">
        <v>2.2494887525562373</v>
      </c>
      <c r="S193" s="145"/>
      <c r="T193" s="145"/>
      <c r="U193" s="145"/>
      <c r="V193" s="140">
        <v>15</v>
      </c>
      <c r="W193" s="146" t="s">
        <v>1319</v>
      </c>
      <c r="X193" s="140"/>
      <c r="Y193" s="140">
        <v>1</v>
      </c>
      <c r="Z193" s="140"/>
      <c r="AA193" s="140"/>
      <c r="AB193" s="147"/>
      <c r="AC193" s="145" t="s">
        <v>340</v>
      </c>
      <c r="AD193" s="145"/>
      <c r="AE193" s="145"/>
      <c r="AF193" s="148"/>
      <c r="AG193" s="148"/>
      <c r="AH193" s="149"/>
      <c r="AI193" s="140"/>
      <c r="AJ193" s="140" t="s">
        <v>340</v>
      </c>
      <c r="AK193" s="183"/>
      <c r="AL193" s="184"/>
      <c r="AM193" s="184"/>
      <c r="AN193" s="184"/>
      <c r="AO193" s="5"/>
      <c r="AP193" s="5"/>
      <c r="AQ193" s="5"/>
      <c r="AR193" s="5"/>
      <c r="AS193" s="5"/>
      <c r="AT193" s="150"/>
    </row>
    <row r="194" spans="1:46" s="185" customFormat="1" ht="30">
      <c r="A194" s="139" t="s">
        <v>546</v>
      </c>
      <c r="B194" s="140" t="s">
        <v>353</v>
      </c>
      <c r="C194" s="140" t="s">
        <v>155</v>
      </c>
      <c r="D194" s="141" t="s">
        <v>1882</v>
      </c>
      <c r="E194" s="141" t="s">
        <v>1047</v>
      </c>
      <c r="F194" s="140" t="s">
        <v>497</v>
      </c>
      <c r="G194" s="142"/>
      <c r="H194" s="143"/>
      <c r="I194" s="143">
        <f>606+662</f>
        <v>1268</v>
      </c>
      <c r="J194" s="140" t="s">
        <v>340</v>
      </c>
      <c r="K194" s="140"/>
      <c r="L194" s="144"/>
      <c r="M194" s="140"/>
      <c r="N194" s="140"/>
      <c r="O194" s="140"/>
      <c r="P194" s="144" t="s">
        <v>340</v>
      </c>
      <c r="Q194" s="182">
        <v>2</v>
      </c>
      <c r="R194" s="182">
        <v>3.6253776435045313</v>
      </c>
      <c r="S194" s="143"/>
      <c r="T194" s="143"/>
      <c r="U194" s="143"/>
      <c r="V194" s="140">
        <v>8</v>
      </c>
      <c r="W194" s="146" t="s">
        <v>1321</v>
      </c>
      <c r="X194" s="140"/>
      <c r="Y194" s="140">
        <v>1</v>
      </c>
      <c r="Z194" s="140"/>
      <c r="AA194" s="140"/>
      <c r="AB194" s="147"/>
      <c r="AC194" s="145" t="s">
        <v>340</v>
      </c>
      <c r="AD194" s="145"/>
      <c r="AE194" s="145"/>
      <c r="AF194" s="148"/>
      <c r="AG194" s="148"/>
      <c r="AH194" s="149"/>
      <c r="AI194" s="140"/>
      <c r="AJ194" s="140" t="s">
        <v>340</v>
      </c>
      <c r="AK194" s="183"/>
      <c r="AL194" s="184"/>
      <c r="AM194" s="184"/>
      <c r="AN194" s="184"/>
      <c r="AO194" s="5">
        <v>304</v>
      </c>
      <c r="AP194" s="5"/>
      <c r="AQ194" s="5"/>
      <c r="AR194" s="5"/>
      <c r="AS194" s="5"/>
      <c r="AT194" s="150">
        <v>34</v>
      </c>
    </row>
    <row r="195" spans="1:46" s="185" customFormat="1" ht="30">
      <c r="A195" s="139" t="s">
        <v>543</v>
      </c>
      <c r="B195" s="140" t="s">
        <v>353</v>
      </c>
      <c r="C195" s="140" t="s">
        <v>160</v>
      </c>
      <c r="D195" s="141" t="s">
        <v>1882</v>
      </c>
      <c r="E195" s="141" t="s">
        <v>1047</v>
      </c>
      <c r="F195" s="140" t="s">
        <v>497</v>
      </c>
      <c r="G195" s="142"/>
      <c r="H195" s="143"/>
      <c r="I195" s="143">
        <f>1937+2039</f>
        <v>3976</v>
      </c>
      <c r="J195" s="140" t="s">
        <v>340</v>
      </c>
      <c r="K195" s="140"/>
      <c r="L195" s="144"/>
      <c r="M195" s="140"/>
      <c r="N195" s="140"/>
      <c r="O195" s="140"/>
      <c r="P195" s="144" t="s">
        <v>340</v>
      </c>
      <c r="Q195" s="182">
        <v>1</v>
      </c>
      <c r="R195" s="182">
        <v>1.8645731108930321</v>
      </c>
      <c r="S195" s="152"/>
      <c r="T195" s="145"/>
      <c r="U195" s="145"/>
      <c r="V195" s="153">
        <v>10</v>
      </c>
      <c r="W195" s="146" t="s">
        <v>1315</v>
      </c>
      <c r="X195" s="140"/>
      <c r="Y195" s="140">
        <v>1</v>
      </c>
      <c r="Z195" s="140"/>
      <c r="AA195" s="140"/>
      <c r="AB195" s="147"/>
      <c r="AC195" s="145" t="s">
        <v>340</v>
      </c>
      <c r="AD195" s="145"/>
      <c r="AE195" s="145"/>
      <c r="AF195" s="148"/>
      <c r="AG195" s="148"/>
      <c r="AH195" s="149"/>
      <c r="AI195" s="140"/>
      <c r="AJ195" s="140" t="s">
        <v>340</v>
      </c>
      <c r="AK195" s="183"/>
      <c r="AL195" s="184"/>
      <c r="AM195" s="184"/>
      <c r="AN195" s="184"/>
      <c r="AO195" s="5"/>
      <c r="AP195" s="5"/>
      <c r="AQ195" s="5"/>
      <c r="AR195" s="5"/>
      <c r="AS195" s="5"/>
      <c r="AT195" s="150"/>
    </row>
    <row r="196" spans="1:46" s="185" customFormat="1" ht="15.75">
      <c r="A196" s="139" t="s">
        <v>402</v>
      </c>
      <c r="B196" s="140" t="s">
        <v>353</v>
      </c>
      <c r="C196" s="140" t="s">
        <v>1601</v>
      </c>
      <c r="D196" s="141" t="s">
        <v>1602</v>
      </c>
      <c r="E196" s="141" t="s">
        <v>881</v>
      </c>
      <c r="F196" s="140" t="s">
        <v>384</v>
      </c>
      <c r="G196" s="142"/>
      <c r="H196" s="143"/>
      <c r="I196" s="143">
        <f>2317+2218</f>
        <v>4535</v>
      </c>
      <c r="J196" s="140" t="s">
        <v>340</v>
      </c>
      <c r="K196" s="140" t="s">
        <v>340</v>
      </c>
      <c r="L196" s="144" t="s">
        <v>340</v>
      </c>
      <c r="M196" s="140"/>
      <c r="N196" s="140" t="s">
        <v>340</v>
      </c>
      <c r="O196" s="140"/>
      <c r="P196" s="144"/>
      <c r="Q196" s="182">
        <v>1</v>
      </c>
      <c r="R196" s="182">
        <v>21.851015801354404</v>
      </c>
      <c r="S196" s="143"/>
      <c r="T196" s="143"/>
      <c r="U196" s="143"/>
      <c r="V196" s="140">
        <v>7</v>
      </c>
      <c r="W196" s="146" t="s">
        <v>1312</v>
      </c>
      <c r="X196" s="140"/>
      <c r="Y196" s="140">
        <v>2</v>
      </c>
      <c r="Z196" s="140"/>
      <c r="AA196" s="140"/>
      <c r="AB196" s="147"/>
      <c r="AC196" s="145" t="s">
        <v>340</v>
      </c>
      <c r="AD196" s="145"/>
      <c r="AE196" s="145"/>
      <c r="AF196" s="148"/>
      <c r="AG196" s="148"/>
      <c r="AH196" s="149">
        <v>15</v>
      </c>
      <c r="AI196" s="140" t="s">
        <v>340</v>
      </c>
      <c r="AJ196" s="140" t="s">
        <v>340</v>
      </c>
      <c r="AK196" s="183">
        <v>1997</v>
      </c>
      <c r="AL196" s="184">
        <v>882.677</v>
      </c>
      <c r="AM196" s="184"/>
      <c r="AN196" s="184">
        <v>882.677</v>
      </c>
      <c r="AO196" s="5">
        <v>1240.2</v>
      </c>
      <c r="AP196" s="5"/>
      <c r="AQ196" s="5"/>
      <c r="AR196" s="5"/>
      <c r="AS196" s="5"/>
      <c r="AT196" s="150">
        <v>2122.877</v>
      </c>
    </row>
    <row r="197" spans="1:46" s="185" customFormat="1" ht="30">
      <c r="A197" s="139" t="s">
        <v>401</v>
      </c>
      <c r="B197" s="140" t="s">
        <v>353</v>
      </c>
      <c r="C197" s="140" t="s">
        <v>1627</v>
      </c>
      <c r="D197" s="141" t="s">
        <v>1628</v>
      </c>
      <c r="E197" s="141" t="s">
        <v>895</v>
      </c>
      <c r="F197" s="140" t="s">
        <v>384</v>
      </c>
      <c r="G197" s="142"/>
      <c r="H197" s="143">
        <v>35231</v>
      </c>
      <c r="I197" s="143">
        <v>29194</v>
      </c>
      <c r="J197" s="140" t="s">
        <v>340</v>
      </c>
      <c r="K197" s="140"/>
      <c r="L197" s="144" t="s">
        <v>340</v>
      </c>
      <c r="M197" s="140" t="s">
        <v>340</v>
      </c>
      <c r="N197" s="140" t="s">
        <v>340</v>
      </c>
      <c r="O197" s="140"/>
      <c r="P197" s="144"/>
      <c r="Q197" s="182">
        <v>4</v>
      </c>
      <c r="R197" s="182">
        <v>62.04114421431315</v>
      </c>
      <c r="S197" s="143"/>
      <c r="T197" s="143"/>
      <c r="U197" s="143" t="s">
        <v>340</v>
      </c>
      <c r="V197" s="140">
        <v>4</v>
      </c>
      <c r="W197" s="146" t="s">
        <v>1325</v>
      </c>
      <c r="X197" s="140"/>
      <c r="Y197" s="140">
        <v>2</v>
      </c>
      <c r="Z197" s="140" t="s">
        <v>340</v>
      </c>
      <c r="AA197" s="140"/>
      <c r="AB197" s="147"/>
      <c r="AC197" s="145" t="s">
        <v>340</v>
      </c>
      <c r="AD197" s="145"/>
      <c r="AE197" s="145"/>
      <c r="AF197" s="148"/>
      <c r="AG197" s="148"/>
      <c r="AH197" s="149">
        <v>10</v>
      </c>
      <c r="AI197" s="140" t="s">
        <v>340</v>
      </c>
      <c r="AJ197" s="140" t="s">
        <v>340</v>
      </c>
      <c r="AK197" s="183">
        <v>1998</v>
      </c>
      <c r="AL197" s="184">
        <v>2810</v>
      </c>
      <c r="AM197" s="184"/>
      <c r="AN197" s="184">
        <v>2810</v>
      </c>
      <c r="AO197" s="5">
        <v>4017.2</v>
      </c>
      <c r="AP197" s="5"/>
      <c r="AQ197" s="5"/>
      <c r="AR197" s="5">
        <v>50</v>
      </c>
      <c r="AS197" s="5"/>
      <c r="AT197" s="150">
        <v>6877.2</v>
      </c>
    </row>
    <row r="198" spans="1:46" s="185" customFormat="1" ht="15.75">
      <c r="A198" s="139" t="s">
        <v>539</v>
      </c>
      <c r="B198" s="140" t="s">
        <v>353</v>
      </c>
      <c r="C198" s="140" t="s">
        <v>1914</v>
      </c>
      <c r="D198" s="141" t="s">
        <v>1035</v>
      </c>
      <c r="E198" s="141" t="s">
        <v>1035</v>
      </c>
      <c r="F198" s="140" t="s">
        <v>497</v>
      </c>
      <c r="G198" s="142"/>
      <c r="H198" s="143">
        <v>982</v>
      </c>
      <c r="I198" s="143">
        <v>33554</v>
      </c>
      <c r="J198" s="140" t="s">
        <v>340</v>
      </c>
      <c r="K198" s="140"/>
      <c r="L198" s="144" t="s">
        <v>340</v>
      </c>
      <c r="M198" s="140" t="s">
        <v>340</v>
      </c>
      <c r="N198" s="140" t="s">
        <v>340</v>
      </c>
      <c r="O198" s="140" t="s">
        <v>340</v>
      </c>
      <c r="P198" s="144"/>
      <c r="Q198" s="182">
        <v>1</v>
      </c>
      <c r="R198" s="182">
        <v>4.920856228983843</v>
      </c>
      <c r="S198" s="152"/>
      <c r="T198" s="145"/>
      <c r="U198" s="145" t="s">
        <v>340</v>
      </c>
      <c r="V198" s="153">
        <v>4</v>
      </c>
      <c r="W198" s="146" t="s">
        <v>1329</v>
      </c>
      <c r="X198" s="140"/>
      <c r="Y198" s="140">
        <v>2</v>
      </c>
      <c r="Z198" s="140"/>
      <c r="AA198" s="140"/>
      <c r="AB198" s="147" t="s">
        <v>340</v>
      </c>
      <c r="AC198" s="145" t="s">
        <v>340</v>
      </c>
      <c r="AD198" s="145"/>
      <c r="AE198" s="145"/>
      <c r="AF198" s="148"/>
      <c r="AG198" s="148"/>
      <c r="AH198" s="149"/>
      <c r="AI198" s="140"/>
      <c r="AJ198" s="140" t="s">
        <v>340</v>
      </c>
      <c r="AK198" s="183"/>
      <c r="AL198" s="184"/>
      <c r="AM198" s="184"/>
      <c r="AN198" s="184"/>
      <c r="AO198" s="5">
        <v>3056.6</v>
      </c>
      <c r="AP198" s="5"/>
      <c r="AQ198" s="5"/>
      <c r="AR198" s="5"/>
      <c r="AS198" s="5"/>
      <c r="AT198" s="150">
        <v>356.6</v>
      </c>
    </row>
    <row r="199" spans="1:46" s="185" customFormat="1" ht="30">
      <c r="A199" s="139" t="s">
        <v>538</v>
      </c>
      <c r="B199" s="140" t="s">
        <v>353</v>
      </c>
      <c r="C199" s="140" t="s">
        <v>244</v>
      </c>
      <c r="D199" s="141" t="s">
        <v>245</v>
      </c>
      <c r="E199" s="141" t="s">
        <v>1115</v>
      </c>
      <c r="F199" s="140" t="s">
        <v>497</v>
      </c>
      <c r="G199" s="142"/>
      <c r="H199" s="143"/>
      <c r="I199" s="143"/>
      <c r="J199" s="140"/>
      <c r="K199" s="140"/>
      <c r="L199" s="144"/>
      <c r="M199" s="140"/>
      <c r="N199" s="140"/>
      <c r="O199" s="140"/>
      <c r="P199" s="144" t="s">
        <v>340</v>
      </c>
      <c r="Q199" s="182"/>
      <c r="R199" s="182"/>
      <c r="S199" s="145"/>
      <c r="T199" s="145"/>
      <c r="U199" s="145"/>
      <c r="V199" s="153"/>
      <c r="W199" s="146" t="s">
        <v>1330</v>
      </c>
      <c r="X199" s="140"/>
      <c r="Y199" s="140">
        <v>1</v>
      </c>
      <c r="Z199" s="140"/>
      <c r="AA199" s="140"/>
      <c r="AB199" s="147"/>
      <c r="AC199" s="145" t="s">
        <v>340</v>
      </c>
      <c r="AD199" s="145"/>
      <c r="AE199" s="145"/>
      <c r="AF199" s="148"/>
      <c r="AG199" s="148"/>
      <c r="AH199" s="149"/>
      <c r="AI199" s="140"/>
      <c r="AJ199" s="140"/>
      <c r="AK199" s="183"/>
      <c r="AL199" s="184"/>
      <c r="AM199" s="184"/>
      <c r="AN199" s="184"/>
      <c r="AO199" s="5"/>
      <c r="AP199" s="5"/>
      <c r="AQ199" s="5"/>
      <c r="AR199" s="5"/>
      <c r="AS199" s="5"/>
      <c r="AT199" s="150"/>
    </row>
    <row r="200" spans="1:46" s="185" customFormat="1" ht="30">
      <c r="A200" s="139" t="s">
        <v>536</v>
      </c>
      <c r="B200" s="140" t="s">
        <v>353</v>
      </c>
      <c r="C200" s="140" t="s">
        <v>21</v>
      </c>
      <c r="D200" s="141" t="s">
        <v>22</v>
      </c>
      <c r="E200" s="141" t="s">
        <v>1129</v>
      </c>
      <c r="F200" s="140" t="s">
        <v>497</v>
      </c>
      <c r="G200" s="142"/>
      <c r="H200" s="143"/>
      <c r="I200" s="143">
        <v>19</v>
      </c>
      <c r="J200" s="140"/>
      <c r="K200" s="140"/>
      <c r="L200" s="144"/>
      <c r="M200" s="140"/>
      <c r="N200" s="140"/>
      <c r="O200" s="140"/>
      <c r="P200" s="144" t="s">
        <v>340</v>
      </c>
      <c r="Q200" s="182">
        <v>7</v>
      </c>
      <c r="R200" s="182">
        <v>100</v>
      </c>
      <c r="S200" s="145"/>
      <c r="T200" s="145"/>
      <c r="U200" s="145"/>
      <c r="V200" s="140"/>
      <c r="W200" s="146" t="s">
        <v>1331</v>
      </c>
      <c r="X200" s="140"/>
      <c r="Y200" s="140">
        <v>1</v>
      </c>
      <c r="Z200" s="140"/>
      <c r="AA200" s="140"/>
      <c r="AB200" s="147"/>
      <c r="AC200" s="145" t="s">
        <v>340</v>
      </c>
      <c r="AD200" s="145"/>
      <c r="AE200" s="145"/>
      <c r="AF200" s="148"/>
      <c r="AG200" s="148"/>
      <c r="AH200" s="149"/>
      <c r="AI200" s="140"/>
      <c r="AJ200" s="140"/>
      <c r="AK200" s="183"/>
      <c r="AL200" s="184"/>
      <c r="AM200" s="184"/>
      <c r="AN200" s="184"/>
      <c r="AO200" s="5"/>
      <c r="AP200" s="5"/>
      <c r="AQ200" s="5"/>
      <c r="AR200" s="5"/>
      <c r="AS200" s="5"/>
      <c r="AT200" s="150"/>
    </row>
    <row r="201" spans="1:46" s="185" customFormat="1" ht="30">
      <c r="A201" s="139" t="s">
        <v>472</v>
      </c>
      <c r="B201" s="140" t="s">
        <v>353</v>
      </c>
      <c r="C201" s="140" t="s">
        <v>1757</v>
      </c>
      <c r="D201" s="141" t="s">
        <v>1758</v>
      </c>
      <c r="E201" s="141" t="s">
        <v>998</v>
      </c>
      <c r="F201" s="140" t="s">
        <v>348</v>
      </c>
      <c r="G201" s="142"/>
      <c r="H201" s="143">
        <v>18481</v>
      </c>
      <c r="I201" s="143">
        <v>24684</v>
      </c>
      <c r="J201" s="140"/>
      <c r="K201" s="140"/>
      <c r="L201" s="144"/>
      <c r="M201" s="140" t="s">
        <v>340</v>
      </c>
      <c r="N201" s="140"/>
      <c r="O201" s="140" t="s">
        <v>340</v>
      </c>
      <c r="P201" s="144"/>
      <c r="Q201" s="182">
        <v>2</v>
      </c>
      <c r="R201" s="182">
        <v>44.31293068504256</v>
      </c>
      <c r="S201" s="145"/>
      <c r="T201" s="145"/>
      <c r="U201" s="145"/>
      <c r="V201" s="140">
        <v>11</v>
      </c>
      <c r="W201" s="146" t="s">
        <v>1333</v>
      </c>
      <c r="X201" s="140"/>
      <c r="Y201" s="140">
        <v>3</v>
      </c>
      <c r="Z201" s="140" t="s">
        <v>340</v>
      </c>
      <c r="AA201" s="140"/>
      <c r="AB201" s="147" t="s">
        <v>340</v>
      </c>
      <c r="AC201" s="145" t="s">
        <v>340</v>
      </c>
      <c r="AD201" s="145"/>
      <c r="AE201" s="145"/>
      <c r="AF201" s="148"/>
      <c r="AG201" s="148"/>
      <c r="AH201" s="149"/>
      <c r="AI201" s="140"/>
      <c r="AJ201" s="140"/>
      <c r="AK201" s="183">
        <v>1996</v>
      </c>
      <c r="AL201" s="184">
        <v>49.1</v>
      </c>
      <c r="AM201" s="184">
        <v>700</v>
      </c>
      <c r="AN201" s="184">
        <v>749.1</v>
      </c>
      <c r="AO201" s="5"/>
      <c r="AP201" s="5"/>
      <c r="AQ201" s="5"/>
      <c r="AR201" s="5"/>
      <c r="AS201" s="5"/>
      <c r="AT201" s="150">
        <v>749.1</v>
      </c>
    </row>
    <row r="202" spans="1:46" s="185" customFormat="1" ht="15.75">
      <c r="A202" s="139" t="s">
        <v>532</v>
      </c>
      <c r="B202" s="140" t="s">
        <v>353</v>
      </c>
      <c r="C202" s="140" t="s">
        <v>24</v>
      </c>
      <c r="D202" s="141" t="s">
        <v>1130</v>
      </c>
      <c r="E202" s="141" t="s">
        <v>1130</v>
      </c>
      <c r="F202" s="140" t="s">
        <v>497</v>
      </c>
      <c r="G202" s="142"/>
      <c r="H202" s="143">
        <v>14717</v>
      </c>
      <c r="I202" s="143">
        <v>2654</v>
      </c>
      <c r="J202" s="140"/>
      <c r="K202" s="140"/>
      <c r="L202" s="144"/>
      <c r="M202" s="140"/>
      <c r="N202" s="140"/>
      <c r="O202" s="140"/>
      <c r="P202" s="144" t="s">
        <v>340</v>
      </c>
      <c r="Q202" s="182">
        <v>5</v>
      </c>
      <c r="R202" s="182">
        <v>71.55213839500239</v>
      </c>
      <c r="S202" s="145"/>
      <c r="T202" s="145"/>
      <c r="U202" s="145"/>
      <c r="V202" s="153">
        <v>9</v>
      </c>
      <c r="W202" s="146" t="s">
        <v>1315</v>
      </c>
      <c r="X202" s="140"/>
      <c r="Y202" s="140">
        <v>3</v>
      </c>
      <c r="Z202" s="140"/>
      <c r="AA202" s="140" t="s">
        <v>340</v>
      </c>
      <c r="AB202" s="147"/>
      <c r="AC202" s="145" t="s">
        <v>340</v>
      </c>
      <c r="AD202" s="145"/>
      <c r="AE202" s="145"/>
      <c r="AF202" s="148"/>
      <c r="AG202" s="148"/>
      <c r="AH202" s="149"/>
      <c r="AI202" s="140"/>
      <c r="AJ202" s="140"/>
      <c r="AK202" s="183"/>
      <c r="AL202" s="184"/>
      <c r="AM202" s="184"/>
      <c r="AN202" s="184"/>
      <c r="AO202" s="5"/>
      <c r="AP202" s="5">
        <v>16.594</v>
      </c>
      <c r="AQ202" s="5">
        <v>33.186</v>
      </c>
      <c r="AR202" s="5"/>
      <c r="AS202" s="5"/>
      <c r="AT202" s="150">
        <v>49.78</v>
      </c>
    </row>
    <row r="203" spans="1:46" s="185" customFormat="1" ht="30">
      <c r="A203" s="139" t="s">
        <v>529</v>
      </c>
      <c r="B203" s="140" t="s">
        <v>353</v>
      </c>
      <c r="C203" s="140" t="s">
        <v>169</v>
      </c>
      <c r="D203" s="141" t="s">
        <v>170</v>
      </c>
      <c r="E203" s="141" t="s">
        <v>1132</v>
      </c>
      <c r="F203" s="140" t="s">
        <v>497</v>
      </c>
      <c r="G203" s="142"/>
      <c r="H203" s="143"/>
      <c r="I203" s="143"/>
      <c r="J203" s="140"/>
      <c r="K203" s="140"/>
      <c r="L203" s="144"/>
      <c r="M203" s="140"/>
      <c r="N203" s="140"/>
      <c r="O203" s="140"/>
      <c r="P203" s="144" t="s">
        <v>340</v>
      </c>
      <c r="Q203" s="182"/>
      <c r="R203" s="182"/>
      <c r="S203" s="145"/>
      <c r="T203" s="145"/>
      <c r="U203" s="145"/>
      <c r="V203" s="153">
        <v>13</v>
      </c>
      <c r="W203" s="146" t="s">
        <v>1260</v>
      </c>
      <c r="X203" s="140"/>
      <c r="Y203" s="140">
        <v>2</v>
      </c>
      <c r="Z203" s="140"/>
      <c r="AA203" s="140"/>
      <c r="AB203" s="147"/>
      <c r="AC203" s="145" t="s">
        <v>340</v>
      </c>
      <c r="AD203" s="145"/>
      <c r="AE203" s="145"/>
      <c r="AF203" s="148"/>
      <c r="AG203" s="148"/>
      <c r="AH203" s="149"/>
      <c r="AI203" s="140"/>
      <c r="AJ203" s="140"/>
      <c r="AK203" s="183"/>
      <c r="AL203" s="184"/>
      <c r="AM203" s="184"/>
      <c r="AN203" s="184"/>
      <c r="AO203" s="5"/>
      <c r="AP203" s="5"/>
      <c r="AQ203" s="5"/>
      <c r="AR203" s="5"/>
      <c r="AS203" s="5"/>
      <c r="AT203" s="150"/>
    </row>
    <row r="204" spans="1:46" s="185" customFormat="1" ht="30">
      <c r="A204" s="139" t="s">
        <v>354</v>
      </c>
      <c r="B204" s="140" t="s">
        <v>353</v>
      </c>
      <c r="C204" s="140" t="s">
        <v>1568</v>
      </c>
      <c r="D204" s="141" t="s">
        <v>871</v>
      </c>
      <c r="E204" s="141" t="s">
        <v>871</v>
      </c>
      <c r="F204" s="140" t="s">
        <v>347</v>
      </c>
      <c r="G204" s="142">
        <v>174189</v>
      </c>
      <c r="H204" s="143">
        <v>25387</v>
      </c>
      <c r="I204" s="143">
        <v>33315</v>
      </c>
      <c r="J204" s="140" t="s">
        <v>340</v>
      </c>
      <c r="K204" s="140" t="s">
        <v>340</v>
      </c>
      <c r="L204" s="144" t="s">
        <v>340</v>
      </c>
      <c r="M204" s="140"/>
      <c r="N204" s="140" t="s">
        <v>340</v>
      </c>
      <c r="O204" s="140" t="s">
        <v>340</v>
      </c>
      <c r="P204" s="144"/>
      <c r="Q204" s="182">
        <v>1</v>
      </c>
      <c r="R204" s="182">
        <v>20.49259720492597</v>
      </c>
      <c r="S204" s="145"/>
      <c r="T204" s="145"/>
      <c r="U204" s="145" t="s">
        <v>340</v>
      </c>
      <c r="V204" s="153">
        <v>6</v>
      </c>
      <c r="W204" s="146" t="s">
        <v>1339</v>
      </c>
      <c r="X204" s="140"/>
      <c r="Y204" s="140">
        <v>2</v>
      </c>
      <c r="Z204" s="140" t="s">
        <v>340</v>
      </c>
      <c r="AA204" s="140"/>
      <c r="AB204" s="147"/>
      <c r="AC204" s="145" t="s">
        <v>340</v>
      </c>
      <c r="AD204" s="145"/>
      <c r="AE204" s="145"/>
      <c r="AF204" s="148"/>
      <c r="AG204" s="148"/>
      <c r="AH204" s="149"/>
      <c r="AI204" s="140" t="s">
        <v>340</v>
      </c>
      <c r="AJ204" s="140" t="s">
        <v>340</v>
      </c>
      <c r="AK204" s="183">
        <v>2000</v>
      </c>
      <c r="AL204" s="184">
        <v>553</v>
      </c>
      <c r="AM204" s="184">
        <v>1300</v>
      </c>
      <c r="AN204" s="184">
        <v>1853</v>
      </c>
      <c r="AO204" s="5">
        <v>1276.8</v>
      </c>
      <c r="AP204" s="5"/>
      <c r="AQ204" s="5"/>
      <c r="AR204" s="5"/>
      <c r="AS204" s="5"/>
      <c r="AT204" s="150">
        <v>3129.8</v>
      </c>
    </row>
    <row r="205" spans="1:46" s="185" customFormat="1" ht="30">
      <c r="A205" s="139" t="s">
        <v>528</v>
      </c>
      <c r="B205" s="140" t="s">
        <v>353</v>
      </c>
      <c r="C205" s="140" t="s">
        <v>249</v>
      </c>
      <c r="D205" s="141" t="s">
        <v>1882</v>
      </c>
      <c r="E205" s="141" t="s">
        <v>1047</v>
      </c>
      <c r="F205" s="140" t="s">
        <v>497</v>
      </c>
      <c r="G205" s="142"/>
      <c r="H205" s="143"/>
      <c r="I205" s="143"/>
      <c r="J205" s="140" t="s">
        <v>340</v>
      </c>
      <c r="K205" s="140"/>
      <c r="L205" s="144"/>
      <c r="M205" s="140"/>
      <c r="N205" s="140"/>
      <c r="O205" s="140"/>
      <c r="P205" s="144" t="s">
        <v>340</v>
      </c>
      <c r="Q205" s="182"/>
      <c r="R205" s="182"/>
      <c r="S205" s="145"/>
      <c r="T205" s="145"/>
      <c r="U205" s="145"/>
      <c r="V205" s="140">
        <v>10</v>
      </c>
      <c r="W205" s="146" t="s">
        <v>1340</v>
      </c>
      <c r="X205" s="140"/>
      <c r="Y205" s="140">
        <v>1</v>
      </c>
      <c r="Z205" s="140"/>
      <c r="AA205" s="140"/>
      <c r="AB205" s="147"/>
      <c r="AC205" s="145" t="s">
        <v>340</v>
      </c>
      <c r="AD205" s="145"/>
      <c r="AE205" s="145"/>
      <c r="AF205" s="148"/>
      <c r="AG205" s="148"/>
      <c r="AH205" s="149"/>
      <c r="AI205" s="140"/>
      <c r="AJ205" s="140" t="s">
        <v>340</v>
      </c>
      <c r="AK205" s="183"/>
      <c r="AL205" s="184"/>
      <c r="AM205" s="184"/>
      <c r="AN205" s="184"/>
      <c r="AO205" s="5"/>
      <c r="AP205" s="5"/>
      <c r="AQ205" s="5"/>
      <c r="AR205" s="5"/>
      <c r="AS205" s="5"/>
      <c r="AT205" s="150"/>
    </row>
    <row r="206" spans="1:46" s="185" customFormat="1" ht="30">
      <c r="A206" s="139" t="s">
        <v>523</v>
      </c>
      <c r="B206" s="140" t="s">
        <v>353</v>
      </c>
      <c r="C206" s="140" t="s">
        <v>30</v>
      </c>
      <c r="D206" s="141" t="s">
        <v>1135</v>
      </c>
      <c r="E206" s="141" t="s">
        <v>1135</v>
      </c>
      <c r="F206" s="140" t="s">
        <v>497</v>
      </c>
      <c r="G206" s="142"/>
      <c r="H206" s="143"/>
      <c r="I206" s="143">
        <f>142+163</f>
        <v>305</v>
      </c>
      <c r="J206" s="140"/>
      <c r="K206" s="140"/>
      <c r="L206" s="144"/>
      <c r="M206" s="140"/>
      <c r="N206" s="140"/>
      <c r="O206" s="140"/>
      <c r="P206" s="144" t="s">
        <v>340</v>
      </c>
      <c r="Q206" s="182">
        <v>5</v>
      </c>
      <c r="R206" s="182">
        <v>56.73758865248227</v>
      </c>
      <c r="S206" s="143"/>
      <c r="T206" s="143"/>
      <c r="U206" s="143" t="s">
        <v>340</v>
      </c>
      <c r="V206" s="140">
        <v>4</v>
      </c>
      <c r="W206" s="146" t="s">
        <v>1343</v>
      </c>
      <c r="X206" s="140"/>
      <c r="Y206" s="140">
        <v>1</v>
      </c>
      <c r="Z206" s="140"/>
      <c r="AA206" s="140" t="s">
        <v>340</v>
      </c>
      <c r="AB206" s="147"/>
      <c r="AC206" s="145" t="s">
        <v>340</v>
      </c>
      <c r="AD206" s="145"/>
      <c r="AE206" s="145"/>
      <c r="AF206" s="148"/>
      <c r="AG206" s="148"/>
      <c r="AH206" s="149"/>
      <c r="AI206" s="140"/>
      <c r="AJ206" s="140"/>
      <c r="AK206" s="183"/>
      <c r="AL206" s="184"/>
      <c r="AM206" s="184"/>
      <c r="AN206" s="184"/>
      <c r="AO206" s="5"/>
      <c r="AP206" s="5"/>
      <c r="AQ206" s="5"/>
      <c r="AR206" s="5"/>
      <c r="AS206" s="5"/>
      <c r="AT206" s="150"/>
    </row>
    <row r="207" spans="1:46" s="185" customFormat="1" ht="30">
      <c r="A207" s="139" t="s">
        <v>352</v>
      </c>
      <c r="B207" s="140" t="s">
        <v>353</v>
      </c>
      <c r="C207" s="140" t="s">
        <v>1551</v>
      </c>
      <c r="D207" s="141" t="s">
        <v>862</v>
      </c>
      <c r="E207" s="141" t="s">
        <v>872</v>
      </c>
      <c r="F207" s="140" t="s">
        <v>347</v>
      </c>
      <c r="G207" s="142">
        <v>568175</v>
      </c>
      <c r="H207" s="143">
        <v>45500</v>
      </c>
      <c r="I207" s="143">
        <v>56885</v>
      </c>
      <c r="J207" s="140" t="s">
        <v>340</v>
      </c>
      <c r="K207" s="140" t="s">
        <v>340</v>
      </c>
      <c r="L207" s="144" t="s">
        <v>340</v>
      </c>
      <c r="M207" s="140"/>
      <c r="N207" s="140" t="s">
        <v>340</v>
      </c>
      <c r="O207" s="140" t="s">
        <v>340</v>
      </c>
      <c r="P207" s="144"/>
      <c r="Q207" s="182">
        <v>1</v>
      </c>
      <c r="R207" s="182">
        <v>24.98683466286985</v>
      </c>
      <c r="S207" s="143"/>
      <c r="T207" s="143"/>
      <c r="U207" s="143" t="s">
        <v>340</v>
      </c>
      <c r="V207" s="140">
        <v>2</v>
      </c>
      <c r="W207" s="146" t="s">
        <v>1199</v>
      </c>
      <c r="X207" s="140"/>
      <c r="Y207" s="140">
        <v>2</v>
      </c>
      <c r="Z207" s="140" t="s">
        <v>340</v>
      </c>
      <c r="AA207" s="140"/>
      <c r="AB207" s="147"/>
      <c r="AC207" s="145" t="s">
        <v>340</v>
      </c>
      <c r="AD207" s="145"/>
      <c r="AE207" s="145"/>
      <c r="AF207" s="148"/>
      <c r="AG207" s="148"/>
      <c r="AH207" s="149"/>
      <c r="AI207" s="140"/>
      <c r="AJ207" s="140" t="s">
        <v>340</v>
      </c>
      <c r="AK207" s="183"/>
      <c r="AL207" s="184"/>
      <c r="AM207" s="184"/>
      <c r="AN207" s="184"/>
      <c r="AO207" s="5"/>
      <c r="AP207" s="5"/>
      <c r="AQ207" s="5"/>
      <c r="AR207" s="5">
        <v>522.2</v>
      </c>
      <c r="AS207" s="5"/>
      <c r="AT207" s="150">
        <v>522.2</v>
      </c>
    </row>
    <row r="208" spans="1:46" s="185" customFormat="1" ht="15.75">
      <c r="A208" s="139" t="s">
        <v>391</v>
      </c>
      <c r="B208" s="140" t="s">
        <v>353</v>
      </c>
      <c r="C208" s="140" t="s">
        <v>1696</v>
      </c>
      <c r="D208" s="141" t="s">
        <v>969</v>
      </c>
      <c r="E208" s="141" t="s">
        <v>969</v>
      </c>
      <c r="F208" s="140" t="s">
        <v>384</v>
      </c>
      <c r="G208" s="142"/>
      <c r="H208" s="143">
        <v>4285</v>
      </c>
      <c r="I208" s="143">
        <v>19841</v>
      </c>
      <c r="J208" s="140" t="s">
        <v>340</v>
      </c>
      <c r="K208" s="140" t="s">
        <v>340</v>
      </c>
      <c r="L208" s="144" t="s">
        <v>340</v>
      </c>
      <c r="M208" s="140" t="s">
        <v>340</v>
      </c>
      <c r="N208" s="140" t="s">
        <v>340</v>
      </c>
      <c r="O208" s="140" t="s">
        <v>340</v>
      </c>
      <c r="P208" s="144"/>
      <c r="Q208" s="182">
        <v>1</v>
      </c>
      <c r="R208" s="182">
        <v>23.836589698046183</v>
      </c>
      <c r="S208" s="145"/>
      <c r="T208" s="145"/>
      <c r="U208" s="145" t="s">
        <v>340</v>
      </c>
      <c r="V208" s="140">
        <v>5</v>
      </c>
      <c r="W208" s="146" t="s">
        <v>1239</v>
      </c>
      <c r="X208" s="140"/>
      <c r="Y208" s="140">
        <v>2</v>
      </c>
      <c r="Z208" s="140"/>
      <c r="AA208" s="140"/>
      <c r="AB208" s="147" t="s">
        <v>340</v>
      </c>
      <c r="AC208" s="145" t="s">
        <v>340</v>
      </c>
      <c r="AD208" s="145"/>
      <c r="AE208" s="145"/>
      <c r="AF208" s="148"/>
      <c r="AG208" s="148"/>
      <c r="AH208" s="149">
        <v>10</v>
      </c>
      <c r="AI208" s="140" t="s">
        <v>340</v>
      </c>
      <c r="AJ208" s="140" t="s">
        <v>340</v>
      </c>
      <c r="AK208" s="183">
        <v>1999</v>
      </c>
      <c r="AL208" s="184">
        <v>2151.4</v>
      </c>
      <c r="AM208" s="184"/>
      <c r="AN208" s="184">
        <v>2151.4</v>
      </c>
      <c r="AO208" s="5">
        <v>5426.8</v>
      </c>
      <c r="AP208" s="5"/>
      <c r="AQ208" s="5"/>
      <c r="AR208" s="5">
        <v>55.1</v>
      </c>
      <c r="AS208" s="5"/>
      <c r="AT208" s="150">
        <v>7633.3</v>
      </c>
    </row>
    <row r="209" spans="1:46" s="185" customFormat="1" ht="15.75">
      <c r="A209" s="139" t="s">
        <v>390</v>
      </c>
      <c r="B209" s="140" t="s">
        <v>353</v>
      </c>
      <c r="C209" s="140" t="s">
        <v>1630</v>
      </c>
      <c r="D209" s="141" t="s">
        <v>896</v>
      </c>
      <c r="E209" s="141" t="s">
        <v>896</v>
      </c>
      <c r="F209" s="140" t="s">
        <v>384</v>
      </c>
      <c r="G209" s="142"/>
      <c r="H209" s="143">
        <v>51104</v>
      </c>
      <c r="I209" s="143">
        <v>41739</v>
      </c>
      <c r="J209" s="140" t="s">
        <v>340</v>
      </c>
      <c r="K209" s="140" t="s">
        <v>340</v>
      </c>
      <c r="L209" s="144" t="s">
        <v>340</v>
      </c>
      <c r="M209" s="140" t="s">
        <v>340</v>
      </c>
      <c r="N209" s="140" t="s">
        <v>340</v>
      </c>
      <c r="O209" s="140"/>
      <c r="P209" s="144"/>
      <c r="Q209" s="182">
        <v>2</v>
      </c>
      <c r="R209" s="182">
        <v>44.22766806778227</v>
      </c>
      <c r="S209" s="143"/>
      <c r="T209" s="143"/>
      <c r="U209" s="143" t="s">
        <v>340</v>
      </c>
      <c r="V209" s="140">
        <v>13</v>
      </c>
      <c r="W209" s="146" t="s">
        <v>1226</v>
      </c>
      <c r="X209" s="140"/>
      <c r="Y209" s="140">
        <v>3</v>
      </c>
      <c r="Z209" s="140" t="s">
        <v>340</v>
      </c>
      <c r="AA209" s="140"/>
      <c r="AB209" s="147"/>
      <c r="AC209" s="145" t="s">
        <v>340</v>
      </c>
      <c r="AD209" s="145"/>
      <c r="AE209" s="145"/>
      <c r="AF209" s="148"/>
      <c r="AG209" s="148"/>
      <c r="AH209" s="149"/>
      <c r="AI209" s="140"/>
      <c r="AJ209" s="140" t="s">
        <v>340</v>
      </c>
      <c r="AK209" s="183"/>
      <c r="AL209" s="184"/>
      <c r="AM209" s="184"/>
      <c r="AN209" s="184"/>
      <c r="AO209" s="5">
        <v>798.2</v>
      </c>
      <c r="AP209" s="5"/>
      <c r="AQ209" s="5"/>
      <c r="AR209" s="5"/>
      <c r="AS209" s="5"/>
      <c r="AT209" s="150">
        <v>798.2</v>
      </c>
    </row>
    <row r="210" spans="1:46" s="185" customFormat="1" ht="30">
      <c r="A210" s="139" t="s">
        <v>518</v>
      </c>
      <c r="B210" s="140" t="s">
        <v>353</v>
      </c>
      <c r="C210" s="140" t="s">
        <v>1878</v>
      </c>
      <c r="D210" s="141" t="s">
        <v>1879</v>
      </c>
      <c r="E210" s="141" t="s">
        <v>1032</v>
      </c>
      <c r="F210" s="140" t="s">
        <v>497</v>
      </c>
      <c r="G210" s="142"/>
      <c r="H210" s="143">
        <v>67293</v>
      </c>
      <c r="I210" s="143">
        <v>76706</v>
      </c>
      <c r="J210" s="140" t="s">
        <v>340</v>
      </c>
      <c r="K210" s="140" t="s">
        <v>340</v>
      </c>
      <c r="L210" s="144" t="s">
        <v>340</v>
      </c>
      <c r="M210" s="140" t="s">
        <v>340</v>
      </c>
      <c r="N210" s="140" t="s">
        <v>340</v>
      </c>
      <c r="O210" s="140" t="s">
        <v>340</v>
      </c>
      <c r="P210" s="144"/>
      <c r="Q210" s="182">
        <v>4</v>
      </c>
      <c r="R210" s="182">
        <v>81.12580917534478</v>
      </c>
      <c r="S210" s="145"/>
      <c r="T210" s="145"/>
      <c r="U210" s="145" t="s">
        <v>340</v>
      </c>
      <c r="V210" s="140">
        <v>15</v>
      </c>
      <c r="W210" s="146" t="s">
        <v>1226</v>
      </c>
      <c r="X210" s="140"/>
      <c r="Y210" s="140">
        <v>2</v>
      </c>
      <c r="Z210" s="140" t="s">
        <v>340</v>
      </c>
      <c r="AA210" s="140"/>
      <c r="AB210" s="147"/>
      <c r="AC210" s="145" t="s">
        <v>340</v>
      </c>
      <c r="AD210" s="145"/>
      <c r="AE210" s="145"/>
      <c r="AF210" s="148"/>
      <c r="AG210" s="148"/>
      <c r="AH210" s="149"/>
      <c r="AI210" s="140"/>
      <c r="AJ210" s="140" t="s">
        <v>340</v>
      </c>
      <c r="AK210" s="183"/>
      <c r="AL210" s="184"/>
      <c r="AM210" s="184"/>
      <c r="AN210" s="184"/>
      <c r="AO210" s="5"/>
      <c r="AP210" s="5"/>
      <c r="AQ210" s="5"/>
      <c r="AR210" s="5"/>
      <c r="AS210" s="5"/>
      <c r="AT210" s="150"/>
    </row>
    <row r="211" spans="1:46" s="185" customFormat="1" ht="15.75">
      <c r="A211" s="139" t="s">
        <v>517</v>
      </c>
      <c r="B211" s="140" t="s">
        <v>353</v>
      </c>
      <c r="C211" s="140" t="s">
        <v>177</v>
      </c>
      <c r="D211" s="141" t="s">
        <v>178</v>
      </c>
      <c r="E211" s="141" t="s">
        <v>1137</v>
      </c>
      <c r="F211" s="140" t="s">
        <v>497</v>
      </c>
      <c r="G211" s="142"/>
      <c r="H211" s="143"/>
      <c r="I211" s="143">
        <f>32+28</f>
        <v>60</v>
      </c>
      <c r="J211" s="140"/>
      <c r="K211" s="140"/>
      <c r="L211" s="144"/>
      <c r="M211" s="140"/>
      <c r="N211" s="140"/>
      <c r="O211" s="140"/>
      <c r="P211" s="144" t="s">
        <v>340</v>
      </c>
      <c r="Q211" s="182"/>
      <c r="R211" s="182"/>
      <c r="S211" s="143"/>
      <c r="T211" s="143"/>
      <c r="U211" s="143"/>
      <c r="V211" s="140">
        <v>13</v>
      </c>
      <c r="W211" s="146" t="s">
        <v>1226</v>
      </c>
      <c r="X211" s="140"/>
      <c r="Y211" s="140">
        <v>1</v>
      </c>
      <c r="Z211" s="140"/>
      <c r="AA211" s="140"/>
      <c r="AB211" s="147"/>
      <c r="AC211" s="145" t="s">
        <v>340</v>
      </c>
      <c r="AD211" s="145"/>
      <c r="AE211" s="145"/>
      <c r="AF211" s="148"/>
      <c r="AG211" s="148"/>
      <c r="AH211" s="149"/>
      <c r="AI211" s="140"/>
      <c r="AJ211" s="140"/>
      <c r="AK211" s="183"/>
      <c r="AL211" s="184"/>
      <c r="AM211" s="184"/>
      <c r="AN211" s="184"/>
      <c r="AO211" s="5"/>
      <c r="AP211" s="5"/>
      <c r="AQ211" s="5"/>
      <c r="AR211" s="5"/>
      <c r="AS211" s="5"/>
      <c r="AT211" s="150"/>
    </row>
    <row r="212" spans="1:46" s="185" customFormat="1" ht="30">
      <c r="A212" s="139" t="s">
        <v>510</v>
      </c>
      <c r="B212" s="140" t="s">
        <v>353</v>
      </c>
      <c r="C212" s="140" t="s">
        <v>37</v>
      </c>
      <c r="D212" s="141" t="s">
        <v>1141</v>
      </c>
      <c r="E212" s="141" t="s">
        <v>1141</v>
      </c>
      <c r="F212" s="140" t="s">
        <v>497</v>
      </c>
      <c r="G212" s="151"/>
      <c r="H212" s="143"/>
      <c r="I212" s="143">
        <f>541+445</f>
        <v>986</v>
      </c>
      <c r="J212" s="140"/>
      <c r="K212" s="140"/>
      <c r="L212" s="144"/>
      <c r="M212" s="140"/>
      <c r="N212" s="140"/>
      <c r="O212" s="140"/>
      <c r="P212" s="144" t="s">
        <v>340</v>
      </c>
      <c r="Q212" s="182">
        <v>2</v>
      </c>
      <c r="R212" s="182">
        <v>36.48648648648648</v>
      </c>
      <c r="S212" s="145"/>
      <c r="T212" s="145"/>
      <c r="U212" s="145" t="s">
        <v>340</v>
      </c>
      <c r="V212" s="140">
        <v>8</v>
      </c>
      <c r="W212" s="146"/>
      <c r="X212" s="140"/>
      <c r="Y212" s="140">
        <v>1</v>
      </c>
      <c r="Z212" s="140"/>
      <c r="AA212" s="140"/>
      <c r="AB212" s="147"/>
      <c r="AC212" s="145" t="s">
        <v>340</v>
      </c>
      <c r="AD212" s="145"/>
      <c r="AE212" s="145"/>
      <c r="AF212" s="148"/>
      <c r="AG212" s="148"/>
      <c r="AH212" s="149"/>
      <c r="AI212" s="140"/>
      <c r="AJ212" s="140"/>
      <c r="AK212" s="183"/>
      <c r="AL212" s="184"/>
      <c r="AM212" s="184"/>
      <c r="AN212" s="184"/>
      <c r="AO212" s="5">
        <v>3239.1</v>
      </c>
      <c r="AP212" s="5"/>
      <c r="AQ212" s="5"/>
      <c r="AR212" s="5"/>
      <c r="AS212" s="5"/>
      <c r="AT212" s="150">
        <v>3239.1</v>
      </c>
    </row>
    <row r="213" spans="1:46" s="185" customFormat="1" ht="30">
      <c r="A213" s="139" t="s">
        <v>509</v>
      </c>
      <c r="B213" s="140" t="s">
        <v>353</v>
      </c>
      <c r="C213" s="140" t="s">
        <v>184</v>
      </c>
      <c r="D213" s="141" t="s">
        <v>1882</v>
      </c>
      <c r="E213" s="141" t="s">
        <v>1047</v>
      </c>
      <c r="F213" s="140" t="s">
        <v>497</v>
      </c>
      <c r="G213" s="151"/>
      <c r="H213" s="143"/>
      <c r="I213" s="143">
        <f>1069+1118</f>
        <v>2187</v>
      </c>
      <c r="J213" s="140" t="s">
        <v>340</v>
      </c>
      <c r="K213" s="140"/>
      <c r="L213" s="144"/>
      <c r="M213" s="140"/>
      <c r="N213" s="140"/>
      <c r="O213" s="140"/>
      <c r="P213" s="144" t="s">
        <v>340</v>
      </c>
      <c r="Q213" s="182">
        <v>1</v>
      </c>
      <c r="R213" s="182">
        <v>3.0438675022381374</v>
      </c>
      <c r="S213" s="145"/>
      <c r="T213" s="145"/>
      <c r="U213" s="145"/>
      <c r="V213" s="140">
        <v>8</v>
      </c>
      <c r="W213" s="146" t="s">
        <v>1354</v>
      </c>
      <c r="X213" s="140"/>
      <c r="Y213" s="140">
        <v>1</v>
      </c>
      <c r="Z213" s="140"/>
      <c r="AA213" s="140"/>
      <c r="AB213" s="147"/>
      <c r="AC213" s="145" t="s">
        <v>340</v>
      </c>
      <c r="AD213" s="145"/>
      <c r="AE213" s="145"/>
      <c r="AF213" s="148"/>
      <c r="AG213" s="148"/>
      <c r="AH213" s="149"/>
      <c r="AI213" s="140"/>
      <c r="AJ213" s="140" t="s">
        <v>340</v>
      </c>
      <c r="AK213" s="183"/>
      <c r="AL213" s="184"/>
      <c r="AM213" s="184"/>
      <c r="AN213" s="184"/>
      <c r="AO213" s="5"/>
      <c r="AP213" s="5"/>
      <c r="AQ213" s="5"/>
      <c r="AR213" s="5"/>
      <c r="AS213" s="5"/>
      <c r="AT213" s="150"/>
    </row>
    <row r="214" spans="1:46" s="185" customFormat="1" ht="30">
      <c r="A214" s="139" t="s">
        <v>507</v>
      </c>
      <c r="B214" s="140" t="s">
        <v>353</v>
      </c>
      <c r="C214" s="140" t="s">
        <v>38</v>
      </c>
      <c r="D214" s="141" t="s">
        <v>1142</v>
      </c>
      <c r="E214" s="141" t="s">
        <v>1142</v>
      </c>
      <c r="F214" s="140" t="s">
        <v>497</v>
      </c>
      <c r="G214" s="142"/>
      <c r="H214" s="143">
        <v>16790</v>
      </c>
      <c r="I214" s="143">
        <v>761</v>
      </c>
      <c r="J214" s="140"/>
      <c r="K214" s="140"/>
      <c r="L214" s="144"/>
      <c r="M214" s="140"/>
      <c r="N214" s="140"/>
      <c r="O214" s="140"/>
      <c r="P214" s="144" t="s">
        <v>340</v>
      </c>
      <c r="Q214" s="182">
        <v>5</v>
      </c>
      <c r="R214" s="182">
        <v>50</v>
      </c>
      <c r="S214" s="152"/>
      <c r="T214" s="145"/>
      <c r="U214" s="145"/>
      <c r="V214" s="153"/>
      <c r="W214" s="146" t="s">
        <v>1351</v>
      </c>
      <c r="X214" s="140"/>
      <c r="Y214" s="140">
        <v>2</v>
      </c>
      <c r="Z214" s="140"/>
      <c r="AA214" s="140" t="s">
        <v>340</v>
      </c>
      <c r="AB214" s="147"/>
      <c r="AC214" s="145" t="s">
        <v>340</v>
      </c>
      <c r="AD214" s="145"/>
      <c r="AE214" s="145"/>
      <c r="AF214" s="148"/>
      <c r="AG214" s="148"/>
      <c r="AH214" s="149"/>
      <c r="AI214" s="140"/>
      <c r="AJ214" s="140"/>
      <c r="AK214" s="183"/>
      <c r="AL214" s="184"/>
      <c r="AM214" s="184"/>
      <c r="AN214" s="184"/>
      <c r="AO214" s="5"/>
      <c r="AP214" s="5"/>
      <c r="AQ214" s="5"/>
      <c r="AR214" s="5"/>
      <c r="AS214" s="5"/>
      <c r="AT214" s="150"/>
    </row>
    <row r="215" spans="1:46" s="185" customFormat="1" ht="15.75">
      <c r="A215" s="139" t="s">
        <v>466</v>
      </c>
      <c r="B215" s="140" t="s">
        <v>353</v>
      </c>
      <c r="C215" s="140" t="s">
        <v>1783</v>
      </c>
      <c r="D215" s="141" t="s">
        <v>1013</v>
      </c>
      <c r="E215" s="141" t="s">
        <v>1013</v>
      </c>
      <c r="F215" s="140" t="s">
        <v>348</v>
      </c>
      <c r="G215" s="142"/>
      <c r="H215" s="143"/>
      <c r="I215" s="143">
        <f>403+322</f>
        <v>725</v>
      </c>
      <c r="J215" s="140"/>
      <c r="K215" s="140"/>
      <c r="L215" s="144"/>
      <c r="M215" s="140"/>
      <c r="N215" s="140"/>
      <c r="O215" s="140"/>
      <c r="P215" s="144" t="s">
        <v>340</v>
      </c>
      <c r="Q215" s="182">
        <v>5</v>
      </c>
      <c r="R215" s="182">
        <v>67.39130434782608</v>
      </c>
      <c r="S215" s="145"/>
      <c r="T215" s="145"/>
      <c r="U215" s="145"/>
      <c r="V215" s="153">
        <v>10</v>
      </c>
      <c r="W215" s="146"/>
      <c r="X215" s="140"/>
      <c r="Y215" s="140">
        <v>2</v>
      </c>
      <c r="Z215" s="140"/>
      <c r="AA215" s="140"/>
      <c r="AB215" s="147"/>
      <c r="AC215" s="145" t="s">
        <v>340</v>
      </c>
      <c r="AD215" s="145"/>
      <c r="AE215" s="145"/>
      <c r="AF215" s="148"/>
      <c r="AG215" s="148"/>
      <c r="AH215" s="149"/>
      <c r="AI215" s="140"/>
      <c r="AJ215" s="140"/>
      <c r="AK215" s="183">
        <v>1996</v>
      </c>
      <c r="AL215" s="184">
        <v>167.9</v>
      </c>
      <c r="AM215" s="184"/>
      <c r="AN215" s="184">
        <v>167.9</v>
      </c>
      <c r="AO215" s="5"/>
      <c r="AP215" s="5"/>
      <c r="AQ215" s="5"/>
      <c r="AR215" s="5"/>
      <c r="AS215" s="5"/>
      <c r="AT215" s="150">
        <v>167.9</v>
      </c>
    </row>
    <row r="216" spans="1:46" s="185" customFormat="1" ht="15.75">
      <c r="A216" s="139" t="s">
        <v>385</v>
      </c>
      <c r="B216" s="140" t="s">
        <v>353</v>
      </c>
      <c r="C216" s="140" t="s">
        <v>1636</v>
      </c>
      <c r="D216" s="141" t="s">
        <v>1637</v>
      </c>
      <c r="E216" s="141" t="s">
        <v>898</v>
      </c>
      <c r="F216" s="140" t="s">
        <v>384</v>
      </c>
      <c r="G216" s="142"/>
      <c r="H216" s="143">
        <v>15729</v>
      </c>
      <c r="I216" s="143">
        <v>23119</v>
      </c>
      <c r="J216" s="140" t="s">
        <v>340</v>
      </c>
      <c r="K216" s="140" t="s">
        <v>340</v>
      </c>
      <c r="L216" s="144" t="s">
        <v>340</v>
      </c>
      <c r="M216" s="140" t="s">
        <v>340</v>
      </c>
      <c r="N216" s="140" t="s">
        <v>340</v>
      </c>
      <c r="O216" s="140"/>
      <c r="P216" s="144"/>
      <c r="Q216" s="182">
        <v>2</v>
      </c>
      <c r="R216" s="182">
        <v>26.50367481625919</v>
      </c>
      <c r="S216" s="152"/>
      <c r="T216" s="145"/>
      <c r="U216" s="145" t="s">
        <v>340</v>
      </c>
      <c r="V216" s="153">
        <v>5</v>
      </c>
      <c r="W216" s="146" t="s">
        <v>1356</v>
      </c>
      <c r="X216" s="140"/>
      <c r="Y216" s="140">
        <v>2</v>
      </c>
      <c r="Z216" s="140" t="s">
        <v>340</v>
      </c>
      <c r="AA216" s="140"/>
      <c r="AB216" s="147"/>
      <c r="AC216" s="145" t="s">
        <v>340</v>
      </c>
      <c r="AD216" s="145"/>
      <c r="AE216" s="145"/>
      <c r="AF216" s="148"/>
      <c r="AG216" s="148"/>
      <c r="AH216" s="149">
        <v>10</v>
      </c>
      <c r="AI216" s="140" t="s">
        <v>340</v>
      </c>
      <c r="AJ216" s="140" t="s">
        <v>340</v>
      </c>
      <c r="AK216" s="183">
        <v>1998</v>
      </c>
      <c r="AL216" s="184">
        <v>1599.501</v>
      </c>
      <c r="AM216" s="184"/>
      <c r="AN216" s="184">
        <v>1599.501</v>
      </c>
      <c r="AO216" s="5">
        <v>2555.7</v>
      </c>
      <c r="AP216" s="5"/>
      <c r="AQ216" s="5"/>
      <c r="AR216" s="5"/>
      <c r="AS216" s="5"/>
      <c r="AT216" s="150">
        <v>4155.21</v>
      </c>
    </row>
    <row r="217" spans="1:46" s="185" customFormat="1" ht="30">
      <c r="A217" s="154" t="s">
        <v>498</v>
      </c>
      <c r="B217" s="155" t="s">
        <v>353</v>
      </c>
      <c r="C217" s="155" t="s">
        <v>257</v>
      </c>
      <c r="D217" s="156" t="s">
        <v>1882</v>
      </c>
      <c r="E217" s="156" t="s">
        <v>1047</v>
      </c>
      <c r="F217" s="155" t="s">
        <v>497</v>
      </c>
      <c r="G217" s="157"/>
      <c r="H217" s="158"/>
      <c r="I217" s="158"/>
      <c r="J217" s="155" t="s">
        <v>340</v>
      </c>
      <c r="K217" s="155"/>
      <c r="L217" s="159"/>
      <c r="M217" s="155"/>
      <c r="N217" s="155"/>
      <c r="O217" s="155"/>
      <c r="P217" s="159" t="s">
        <v>340</v>
      </c>
      <c r="Q217" s="186"/>
      <c r="R217" s="186"/>
      <c r="S217" s="158"/>
      <c r="T217" s="158"/>
      <c r="U217" s="158"/>
      <c r="V217" s="155">
        <v>14</v>
      </c>
      <c r="W217" s="160" t="s">
        <v>1357</v>
      </c>
      <c r="X217" s="155"/>
      <c r="Y217" s="155">
        <v>1</v>
      </c>
      <c r="Z217" s="155"/>
      <c r="AA217" s="155"/>
      <c r="AB217" s="161"/>
      <c r="AC217" s="162" t="s">
        <v>340</v>
      </c>
      <c r="AD217" s="162"/>
      <c r="AE217" s="162"/>
      <c r="AF217" s="163"/>
      <c r="AG217" s="163"/>
      <c r="AH217" s="164"/>
      <c r="AI217" s="155"/>
      <c r="AJ217" s="155" t="s">
        <v>340</v>
      </c>
      <c r="AK217" s="187"/>
      <c r="AL217" s="188"/>
      <c r="AM217" s="188"/>
      <c r="AN217" s="188"/>
      <c r="AO217" s="137"/>
      <c r="AP217" s="137"/>
      <c r="AQ217" s="137"/>
      <c r="AR217" s="137"/>
      <c r="AS217" s="137"/>
      <c r="AT217" s="165"/>
    </row>
    <row r="218" spans="1:46" s="185" customFormat="1" ht="30">
      <c r="A218" s="139" t="s">
        <v>380</v>
      </c>
      <c r="B218" s="140" t="s">
        <v>363</v>
      </c>
      <c r="C218" s="140" t="s">
        <v>1511</v>
      </c>
      <c r="D218" s="141" t="s">
        <v>862</v>
      </c>
      <c r="E218" s="141" t="s">
        <v>1512</v>
      </c>
      <c r="F218" s="140" t="s">
        <v>347</v>
      </c>
      <c r="G218" s="142">
        <v>973953</v>
      </c>
      <c r="H218" s="143">
        <v>8581</v>
      </c>
      <c r="I218" s="143">
        <v>31795</v>
      </c>
      <c r="J218" s="140" t="s">
        <v>340</v>
      </c>
      <c r="K218" s="140" t="s">
        <v>340</v>
      </c>
      <c r="L218" s="144" t="s">
        <v>340</v>
      </c>
      <c r="M218" s="140"/>
      <c r="N218" s="140" t="s">
        <v>340</v>
      </c>
      <c r="O218" s="140"/>
      <c r="P218" s="144"/>
      <c r="Q218" s="182">
        <v>1</v>
      </c>
      <c r="R218" s="182">
        <v>36.68172961320011</v>
      </c>
      <c r="S218" s="152"/>
      <c r="T218" s="145" t="s">
        <v>340</v>
      </c>
      <c r="U218" s="145" t="s">
        <v>340</v>
      </c>
      <c r="V218" s="153">
        <v>6</v>
      </c>
      <c r="W218" s="146" t="s">
        <v>1148</v>
      </c>
      <c r="X218" s="140"/>
      <c r="Y218" s="140">
        <v>2</v>
      </c>
      <c r="Z218" s="140" t="s">
        <v>340</v>
      </c>
      <c r="AA218" s="140"/>
      <c r="AB218" s="147"/>
      <c r="AC218" s="145" t="s">
        <v>340</v>
      </c>
      <c r="AD218" s="145"/>
      <c r="AE218" s="145"/>
      <c r="AF218" s="148" t="s">
        <v>340</v>
      </c>
      <c r="AG218" s="148" t="s">
        <v>340</v>
      </c>
      <c r="AH218" s="149">
        <v>15</v>
      </c>
      <c r="AI218" s="140"/>
      <c r="AJ218" s="140" t="s">
        <v>340</v>
      </c>
      <c r="AK218" s="183"/>
      <c r="AL218" s="184"/>
      <c r="AM218" s="184"/>
      <c r="AN218" s="184"/>
      <c r="AO218" s="5"/>
      <c r="AP218" s="5"/>
      <c r="AQ218" s="5"/>
      <c r="AR218" s="5"/>
      <c r="AS218" s="5"/>
      <c r="AT218" s="150"/>
    </row>
    <row r="219" spans="1:46" s="185" customFormat="1" ht="30">
      <c r="A219" s="139" t="s">
        <v>379</v>
      </c>
      <c r="B219" s="140" t="s">
        <v>363</v>
      </c>
      <c r="C219" s="140" t="s">
        <v>1504</v>
      </c>
      <c r="D219" s="141" t="s">
        <v>862</v>
      </c>
      <c r="E219" s="141" t="s">
        <v>1505</v>
      </c>
      <c r="F219" s="140" t="s">
        <v>347</v>
      </c>
      <c r="G219" s="142">
        <v>628545</v>
      </c>
      <c r="H219" s="143">
        <v>30973</v>
      </c>
      <c r="I219" s="143">
        <v>85550</v>
      </c>
      <c r="J219" s="140" t="s">
        <v>340</v>
      </c>
      <c r="K219" s="140" t="s">
        <v>340</v>
      </c>
      <c r="L219" s="144" t="s">
        <v>340</v>
      </c>
      <c r="M219" s="140"/>
      <c r="N219" s="140" t="s">
        <v>340</v>
      </c>
      <c r="O219" s="140" t="s">
        <v>340</v>
      </c>
      <c r="P219" s="144"/>
      <c r="Q219" s="182">
        <v>1</v>
      </c>
      <c r="R219" s="182">
        <v>35.448031030175535</v>
      </c>
      <c r="S219" s="152"/>
      <c r="T219" s="145" t="s">
        <v>340</v>
      </c>
      <c r="U219" s="145" t="s">
        <v>340</v>
      </c>
      <c r="V219" s="153">
        <v>6</v>
      </c>
      <c r="W219" s="146">
        <v>1.6</v>
      </c>
      <c r="X219" s="140"/>
      <c r="Y219" s="140">
        <v>2</v>
      </c>
      <c r="Z219" s="140" t="s">
        <v>340</v>
      </c>
      <c r="AA219" s="140"/>
      <c r="AB219" s="147"/>
      <c r="AC219" s="145" t="s">
        <v>340</v>
      </c>
      <c r="AD219" s="145"/>
      <c r="AE219" s="145"/>
      <c r="AF219" s="148" t="s">
        <v>340</v>
      </c>
      <c r="AG219" s="148" t="s">
        <v>340</v>
      </c>
      <c r="AH219" s="149">
        <v>13</v>
      </c>
      <c r="AI219" s="140"/>
      <c r="AJ219" s="140" t="s">
        <v>340</v>
      </c>
      <c r="AK219" s="183"/>
      <c r="AL219" s="184"/>
      <c r="AM219" s="184"/>
      <c r="AN219" s="184"/>
      <c r="AO219" s="5"/>
      <c r="AP219" s="5"/>
      <c r="AQ219" s="5"/>
      <c r="AR219" s="5"/>
      <c r="AS219" s="5"/>
      <c r="AT219" s="150"/>
    </row>
    <row r="220" spans="1:46" s="185" customFormat="1" ht="15.75">
      <c r="A220" s="139" t="s">
        <v>707</v>
      </c>
      <c r="B220" s="140" t="s">
        <v>363</v>
      </c>
      <c r="C220" s="140" t="s">
        <v>44</v>
      </c>
      <c r="D220" s="141" t="s">
        <v>45</v>
      </c>
      <c r="E220" s="141" t="s">
        <v>1054</v>
      </c>
      <c r="F220" s="140" t="s">
        <v>497</v>
      </c>
      <c r="G220" s="142"/>
      <c r="H220" s="143"/>
      <c r="I220" s="143"/>
      <c r="J220" s="140" t="s">
        <v>340</v>
      </c>
      <c r="K220" s="140"/>
      <c r="L220" s="144"/>
      <c r="M220" s="140"/>
      <c r="N220" s="140"/>
      <c r="O220" s="140"/>
      <c r="P220" s="144" t="s">
        <v>340</v>
      </c>
      <c r="Q220" s="182"/>
      <c r="R220" s="182"/>
      <c r="S220" s="143"/>
      <c r="T220" s="143" t="s">
        <v>340</v>
      </c>
      <c r="U220" s="143"/>
      <c r="V220" s="140" t="s">
        <v>708</v>
      </c>
      <c r="W220" s="146" t="s">
        <v>1150</v>
      </c>
      <c r="X220" s="140" t="s">
        <v>340</v>
      </c>
      <c r="Y220" s="140">
        <v>1</v>
      </c>
      <c r="Z220" s="140"/>
      <c r="AA220" s="140"/>
      <c r="AB220" s="147"/>
      <c r="AC220" s="145" t="s">
        <v>340</v>
      </c>
      <c r="AD220" s="145"/>
      <c r="AE220" s="145"/>
      <c r="AF220" s="148"/>
      <c r="AG220" s="148"/>
      <c r="AH220" s="149"/>
      <c r="AI220" s="140"/>
      <c r="AJ220" s="140" t="s">
        <v>340</v>
      </c>
      <c r="AK220" s="183"/>
      <c r="AL220" s="184"/>
      <c r="AM220" s="184"/>
      <c r="AN220" s="184"/>
      <c r="AO220" s="5"/>
      <c r="AP220" s="5"/>
      <c r="AQ220" s="5"/>
      <c r="AR220" s="5"/>
      <c r="AS220" s="5"/>
      <c r="AT220" s="150"/>
    </row>
    <row r="221" spans="1:46" s="185" customFormat="1" ht="15.75">
      <c r="A221" s="139" t="s">
        <v>452</v>
      </c>
      <c r="B221" s="140" t="s">
        <v>363</v>
      </c>
      <c r="C221" s="140" t="s">
        <v>1714</v>
      </c>
      <c r="D221" s="141" t="s">
        <v>1715</v>
      </c>
      <c r="E221" s="141" t="s">
        <v>973</v>
      </c>
      <c r="F221" s="140" t="s">
        <v>384</v>
      </c>
      <c r="G221" s="142"/>
      <c r="H221" s="143"/>
      <c r="I221" s="143">
        <f>633+852</f>
        <v>1485</v>
      </c>
      <c r="J221" s="140" t="s">
        <v>340</v>
      </c>
      <c r="K221" s="140"/>
      <c r="L221" s="144"/>
      <c r="M221" s="140"/>
      <c r="N221" s="140"/>
      <c r="O221" s="140"/>
      <c r="P221" s="144" t="s">
        <v>340</v>
      </c>
      <c r="Q221" s="182">
        <v>1</v>
      </c>
      <c r="R221" s="182">
        <v>32.90246768507638</v>
      </c>
      <c r="S221" s="145"/>
      <c r="T221" s="145" t="s">
        <v>340</v>
      </c>
      <c r="U221" s="145"/>
      <c r="V221" s="153">
        <v>2</v>
      </c>
      <c r="W221" s="146" t="s">
        <v>1151</v>
      </c>
      <c r="X221" s="140"/>
      <c r="Y221" s="140">
        <v>1</v>
      </c>
      <c r="Z221" s="140"/>
      <c r="AA221" s="140"/>
      <c r="AB221" s="147"/>
      <c r="AC221" s="145" t="s">
        <v>340</v>
      </c>
      <c r="AD221" s="145"/>
      <c r="AE221" s="145"/>
      <c r="AF221" s="148" t="s">
        <v>340</v>
      </c>
      <c r="AG221" s="148" t="s">
        <v>340</v>
      </c>
      <c r="AH221" s="149"/>
      <c r="AI221" s="140" t="s">
        <v>340</v>
      </c>
      <c r="AJ221" s="140" t="s">
        <v>340</v>
      </c>
      <c r="AK221" s="183">
        <v>1997</v>
      </c>
      <c r="AL221" s="184">
        <v>386.002</v>
      </c>
      <c r="AM221" s="184"/>
      <c r="AN221" s="184">
        <v>386.002</v>
      </c>
      <c r="AO221" s="5">
        <v>1673.7</v>
      </c>
      <c r="AP221" s="5"/>
      <c r="AQ221" s="5"/>
      <c r="AR221" s="5"/>
      <c r="AS221" s="5"/>
      <c r="AT221" s="150">
        <v>259.72</v>
      </c>
    </row>
    <row r="222" spans="1:46" s="185" customFormat="1" ht="15.75">
      <c r="A222" s="139" t="s">
        <v>702</v>
      </c>
      <c r="B222" s="140" t="s">
        <v>363</v>
      </c>
      <c r="C222" s="140" t="s">
        <v>196</v>
      </c>
      <c r="D222" s="141" t="s">
        <v>1940</v>
      </c>
      <c r="E222" s="141" t="s">
        <v>1054</v>
      </c>
      <c r="F222" s="140" t="s">
        <v>497</v>
      </c>
      <c r="G222" s="142"/>
      <c r="H222" s="143"/>
      <c r="I222" s="143"/>
      <c r="J222" s="140" t="s">
        <v>340</v>
      </c>
      <c r="K222" s="140"/>
      <c r="L222" s="144"/>
      <c r="M222" s="140"/>
      <c r="N222" s="140"/>
      <c r="O222" s="140"/>
      <c r="P222" s="144" t="s">
        <v>340</v>
      </c>
      <c r="Q222" s="182"/>
      <c r="R222" s="182"/>
      <c r="S222" s="143"/>
      <c r="T222" s="143"/>
      <c r="U222" s="143"/>
      <c r="V222" s="140">
        <v>5</v>
      </c>
      <c r="W222" s="146" t="s">
        <v>1156</v>
      </c>
      <c r="X222" s="140" t="s">
        <v>340</v>
      </c>
      <c r="Y222" s="140">
        <v>1</v>
      </c>
      <c r="Z222" s="140"/>
      <c r="AA222" s="140"/>
      <c r="AB222" s="147"/>
      <c r="AC222" s="145" t="s">
        <v>340</v>
      </c>
      <c r="AD222" s="145"/>
      <c r="AE222" s="145"/>
      <c r="AF222" s="148"/>
      <c r="AG222" s="148"/>
      <c r="AH222" s="149"/>
      <c r="AI222" s="140"/>
      <c r="AJ222" s="140" t="s">
        <v>340</v>
      </c>
      <c r="AK222" s="183"/>
      <c r="AL222" s="184"/>
      <c r="AM222" s="184"/>
      <c r="AN222" s="184"/>
      <c r="AO222" s="5">
        <v>15</v>
      </c>
      <c r="AP222" s="5"/>
      <c r="AQ222" s="5"/>
      <c r="AR222" s="5"/>
      <c r="AS222" s="5"/>
      <c r="AT222" s="150">
        <v>15</v>
      </c>
    </row>
    <row r="223" spans="1:46" s="185" customFormat="1" ht="15.75">
      <c r="A223" s="139" t="s">
        <v>451</v>
      </c>
      <c r="B223" s="140" t="s">
        <v>363</v>
      </c>
      <c r="C223" s="140" t="s">
        <v>1570</v>
      </c>
      <c r="D223" s="141" t="s">
        <v>875</v>
      </c>
      <c r="E223" s="141" t="s">
        <v>875</v>
      </c>
      <c r="F223" s="140" t="s">
        <v>384</v>
      </c>
      <c r="G223" s="142"/>
      <c r="H223" s="143"/>
      <c r="I223" s="143">
        <f>3542+3386</f>
        <v>6928</v>
      </c>
      <c r="J223" s="140" t="s">
        <v>340</v>
      </c>
      <c r="K223" s="140" t="s">
        <v>340</v>
      </c>
      <c r="L223" s="144" t="s">
        <v>340</v>
      </c>
      <c r="M223" s="140"/>
      <c r="N223" s="140" t="s">
        <v>340</v>
      </c>
      <c r="O223" s="140"/>
      <c r="P223" s="144"/>
      <c r="Q223" s="182">
        <v>1</v>
      </c>
      <c r="R223" s="182">
        <v>18.93491124260355</v>
      </c>
      <c r="S223" s="143"/>
      <c r="T223" s="143" t="s">
        <v>340</v>
      </c>
      <c r="U223" s="143" t="s">
        <v>340</v>
      </c>
      <c r="V223" s="140">
        <v>3</v>
      </c>
      <c r="W223" s="146"/>
      <c r="X223" s="140"/>
      <c r="Y223" s="140">
        <v>2</v>
      </c>
      <c r="Z223" s="140"/>
      <c r="AA223" s="140"/>
      <c r="AB223" s="147"/>
      <c r="AC223" s="145"/>
      <c r="AD223" s="145"/>
      <c r="AE223" s="145" t="s">
        <v>340</v>
      </c>
      <c r="AF223" s="148" t="s">
        <v>340</v>
      </c>
      <c r="AG223" s="148" t="s">
        <v>340</v>
      </c>
      <c r="AH223" s="149"/>
      <c r="AI223" s="140"/>
      <c r="AJ223" s="140" t="s">
        <v>340</v>
      </c>
      <c r="AK223" s="183">
        <v>2000</v>
      </c>
      <c r="AL223" s="184">
        <v>95</v>
      </c>
      <c r="AM223" s="184"/>
      <c r="AN223" s="184">
        <v>95</v>
      </c>
      <c r="AO223" s="5"/>
      <c r="AP223" s="5"/>
      <c r="AQ223" s="5"/>
      <c r="AR223" s="5"/>
      <c r="AS223" s="5"/>
      <c r="AT223" s="150">
        <v>95</v>
      </c>
    </row>
    <row r="224" spans="1:46" s="185" customFormat="1" ht="15.75">
      <c r="A224" s="139" t="s">
        <v>450</v>
      </c>
      <c r="B224" s="140" t="s">
        <v>363</v>
      </c>
      <c r="C224" s="140" t="s">
        <v>1609</v>
      </c>
      <c r="D224" s="141" t="s">
        <v>1610</v>
      </c>
      <c r="E224" s="141" t="s">
        <v>1610</v>
      </c>
      <c r="F224" s="140" t="s">
        <v>384</v>
      </c>
      <c r="G224" s="142"/>
      <c r="H224" s="143">
        <v>326</v>
      </c>
      <c r="I224" s="143">
        <v>9829</v>
      </c>
      <c r="J224" s="140" t="s">
        <v>340</v>
      </c>
      <c r="K224" s="140" t="s">
        <v>340</v>
      </c>
      <c r="L224" s="144" t="s">
        <v>340</v>
      </c>
      <c r="M224" s="140" t="s">
        <v>340</v>
      </c>
      <c r="N224" s="140" t="s">
        <v>340</v>
      </c>
      <c r="O224" s="140"/>
      <c r="P224" s="144"/>
      <c r="Q224" s="182">
        <v>1</v>
      </c>
      <c r="R224" s="182">
        <v>24.22686045240957</v>
      </c>
      <c r="S224" s="152"/>
      <c r="T224" s="145" t="s">
        <v>340</v>
      </c>
      <c r="U224" s="145" t="s">
        <v>340</v>
      </c>
      <c r="V224" s="153">
        <v>3</v>
      </c>
      <c r="W224" s="146" t="s">
        <v>1157</v>
      </c>
      <c r="X224" s="140"/>
      <c r="Y224" s="140">
        <v>1</v>
      </c>
      <c r="Z224" s="140" t="s">
        <v>340</v>
      </c>
      <c r="AA224" s="140"/>
      <c r="AB224" s="147"/>
      <c r="AC224" s="145" t="s">
        <v>340</v>
      </c>
      <c r="AD224" s="145"/>
      <c r="AE224" s="145"/>
      <c r="AF224" s="148" t="s">
        <v>340</v>
      </c>
      <c r="AG224" s="148" t="s">
        <v>340</v>
      </c>
      <c r="AH224" s="149"/>
      <c r="AI224" s="140"/>
      <c r="AJ224" s="140" t="s">
        <v>340</v>
      </c>
      <c r="AK224" s="183">
        <v>2005</v>
      </c>
      <c r="AL224" s="184">
        <v>595</v>
      </c>
      <c r="AM224" s="184"/>
      <c r="AN224" s="184">
        <v>595</v>
      </c>
      <c r="AO224" s="5"/>
      <c r="AP224" s="5"/>
      <c r="AQ224" s="5"/>
      <c r="AR224" s="5"/>
      <c r="AS224" s="5"/>
      <c r="AT224" s="150">
        <v>595</v>
      </c>
    </row>
    <row r="225" spans="1:46" s="185" customFormat="1" ht="15.75">
      <c r="A225" s="139" t="s">
        <v>691</v>
      </c>
      <c r="B225" s="140" t="s">
        <v>363</v>
      </c>
      <c r="C225" s="140" t="s">
        <v>1967</v>
      </c>
      <c r="D225" s="141" t="s">
        <v>1044</v>
      </c>
      <c r="E225" s="141" t="s">
        <v>1044</v>
      </c>
      <c r="F225" s="140" t="s">
        <v>497</v>
      </c>
      <c r="G225" s="142"/>
      <c r="H225" s="143">
        <v>105</v>
      </c>
      <c r="I225" s="143">
        <v>675</v>
      </c>
      <c r="J225" s="140" t="s">
        <v>340</v>
      </c>
      <c r="K225" s="140"/>
      <c r="L225" s="144"/>
      <c r="M225" s="140"/>
      <c r="N225" s="140"/>
      <c r="O225" s="140"/>
      <c r="P225" s="144" t="s">
        <v>340</v>
      </c>
      <c r="Q225" s="182">
        <v>1</v>
      </c>
      <c r="R225" s="182">
        <v>23.648247177658945</v>
      </c>
      <c r="S225" s="145"/>
      <c r="T225" s="145" t="s">
        <v>340</v>
      </c>
      <c r="U225" s="145" t="s">
        <v>340</v>
      </c>
      <c r="V225" s="140">
        <v>2</v>
      </c>
      <c r="W225" s="146" t="s">
        <v>1165</v>
      </c>
      <c r="X225" s="140"/>
      <c r="Y225" s="140">
        <v>1</v>
      </c>
      <c r="Z225" s="140"/>
      <c r="AA225" s="140" t="s">
        <v>340</v>
      </c>
      <c r="AB225" s="147"/>
      <c r="AC225" s="145" t="s">
        <v>340</v>
      </c>
      <c r="AD225" s="145"/>
      <c r="AE225" s="145"/>
      <c r="AF225" s="148"/>
      <c r="AG225" s="148"/>
      <c r="AH225" s="149"/>
      <c r="AI225" s="140"/>
      <c r="AJ225" s="140" t="s">
        <v>340</v>
      </c>
      <c r="AK225" s="183"/>
      <c r="AL225" s="184"/>
      <c r="AM225" s="184"/>
      <c r="AN225" s="184"/>
      <c r="AO225" s="5"/>
      <c r="AP225" s="5"/>
      <c r="AQ225" s="5"/>
      <c r="AR225" s="5"/>
      <c r="AS225" s="5"/>
      <c r="AT225" s="150"/>
    </row>
    <row r="226" spans="1:46" s="185" customFormat="1" ht="15.75">
      <c r="A226" s="139" t="s">
        <v>488</v>
      </c>
      <c r="B226" s="140" t="s">
        <v>363</v>
      </c>
      <c r="C226" s="140"/>
      <c r="D226" s="141"/>
      <c r="E226" s="141"/>
      <c r="F226" s="140" t="s">
        <v>348</v>
      </c>
      <c r="G226" s="142"/>
      <c r="H226" s="143"/>
      <c r="I226" s="143"/>
      <c r="J226" s="140"/>
      <c r="K226" s="140"/>
      <c r="L226" s="144"/>
      <c r="M226" s="140"/>
      <c r="N226" s="140"/>
      <c r="O226" s="140"/>
      <c r="P226" s="144" t="s">
        <v>340</v>
      </c>
      <c r="Q226" s="182"/>
      <c r="R226" s="182"/>
      <c r="S226" s="143"/>
      <c r="T226" s="143"/>
      <c r="U226" s="143"/>
      <c r="V226" s="140"/>
      <c r="W226" s="146"/>
      <c r="X226" s="140"/>
      <c r="Y226" s="140">
        <v>0</v>
      </c>
      <c r="Z226" s="140"/>
      <c r="AA226" s="140"/>
      <c r="AB226" s="147"/>
      <c r="AC226" s="145"/>
      <c r="AD226" s="145"/>
      <c r="AE226" s="145"/>
      <c r="AF226" s="148"/>
      <c r="AG226" s="148"/>
      <c r="AH226" s="149"/>
      <c r="AI226" s="140"/>
      <c r="AJ226" s="140"/>
      <c r="AK226" s="183"/>
      <c r="AL226" s="184"/>
      <c r="AM226" s="184"/>
      <c r="AN226" s="184"/>
      <c r="AO226" s="5"/>
      <c r="AP226" s="5"/>
      <c r="AQ226" s="5"/>
      <c r="AR226" s="5"/>
      <c r="AS226" s="5"/>
      <c r="AT226" s="150"/>
    </row>
    <row r="227" spans="1:46" s="185" customFormat="1" ht="30">
      <c r="A227" s="139" t="s">
        <v>687</v>
      </c>
      <c r="B227" s="140" t="s">
        <v>363</v>
      </c>
      <c r="C227" s="140" t="s">
        <v>1894</v>
      </c>
      <c r="D227" s="141" t="s">
        <v>1895</v>
      </c>
      <c r="E227" s="141" t="s">
        <v>1040</v>
      </c>
      <c r="F227" s="140" t="s">
        <v>497</v>
      </c>
      <c r="G227" s="142"/>
      <c r="H227" s="143">
        <v>1076</v>
      </c>
      <c r="I227" s="143">
        <v>6841</v>
      </c>
      <c r="J227" s="140"/>
      <c r="K227" s="140" t="s">
        <v>340</v>
      </c>
      <c r="L227" s="144"/>
      <c r="M227" s="140" t="s">
        <v>340</v>
      </c>
      <c r="N227" s="140" t="s">
        <v>340</v>
      </c>
      <c r="O227" s="140"/>
      <c r="P227" s="144"/>
      <c r="Q227" s="182">
        <v>5</v>
      </c>
      <c r="R227" s="182">
        <v>89.17565485362094</v>
      </c>
      <c r="S227" s="145"/>
      <c r="T227" s="145" t="s">
        <v>340</v>
      </c>
      <c r="U227" s="145" t="s">
        <v>340</v>
      </c>
      <c r="V227" s="140">
        <v>6</v>
      </c>
      <c r="W227" s="146" t="s">
        <v>1170</v>
      </c>
      <c r="X227" s="140"/>
      <c r="Y227" s="140">
        <v>2</v>
      </c>
      <c r="Z227" s="140"/>
      <c r="AA227" s="140" t="s">
        <v>340</v>
      </c>
      <c r="AB227" s="147"/>
      <c r="AC227" s="145" t="s">
        <v>340</v>
      </c>
      <c r="AD227" s="145"/>
      <c r="AE227" s="145"/>
      <c r="AF227" s="148"/>
      <c r="AG227" s="148"/>
      <c r="AH227" s="149"/>
      <c r="AI227" s="140"/>
      <c r="AJ227" s="140"/>
      <c r="AK227" s="183"/>
      <c r="AL227" s="184"/>
      <c r="AM227" s="184"/>
      <c r="AN227" s="184"/>
      <c r="AO227" s="5"/>
      <c r="AP227" s="5"/>
      <c r="AQ227" s="5"/>
      <c r="AR227" s="5"/>
      <c r="AS227" s="5"/>
      <c r="AT227" s="150"/>
    </row>
    <row r="228" spans="1:46" s="185" customFormat="1" ht="15.75">
      <c r="A228" s="139" t="s">
        <v>486</v>
      </c>
      <c r="B228" s="140" t="s">
        <v>363</v>
      </c>
      <c r="C228" s="140" t="s">
        <v>1771</v>
      </c>
      <c r="D228" s="141" t="s">
        <v>1000</v>
      </c>
      <c r="E228" s="141" t="s">
        <v>1000</v>
      </c>
      <c r="F228" s="140" t="s">
        <v>348</v>
      </c>
      <c r="G228" s="142"/>
      <c r="H228" s="143"/>
      <c r="I228" s="143">
        <f>244+183</f>
        <v>427</v>
      </c>
      <c r="J228" s="140"/>
      <c r="K228" s="140" t="s">
        <v>340</v>
      </c>
      <c r="L228" s="144"/>
      <c r="M228" s="140"/>
      <c r="N228" s="140"/>
      <c r="O228" s="140"/>
      <c r="P228" s="144" t="s">
        <v>340</v>
      </c>
      <c r="Q228" s="182">
        <v>1</v>
      </c>
      <c r="R228" s="182">
        <v>51.65562913907285</v>
      </c>
      <c r="S228" s="143"/>
      <c r="T228" s="143" t="s">
        <v>340</v>
      </c>
      <c r="U228" s="143"/>
      <c r="V228" s="140">
        <v>7</v>
      </c>
      <c r="W228" s="146"/>
      <c r="X228" s="140"/>
      <c r="Y228" s="140">
        <v>1</v>
      </c>
      <c r="Z228" s="140"/>
      <c r="AA228" s="140"/>
      <c r="AB228" s="147"/>
      <c r="AC228" s="145"/>
      <c r="AD228" s="145" t="s">
        <v>340</v>
      </c>
      <c r="AE228" s="145"/>
      <c r="AF228" s="148"/>
      <c r="AG228" s="148"/>
      <c r="AH228" s="149"/>
      <c r="AI228" s="140"/>
      <c r="AJ228" s="140"/>
      <c r="AK228" s="183">
        <v>2002</v>
      </c>
      <c r="AL228" s="184">
        <v>50</v>
      </c>
      <c r="AM228" s="184"/>
      <c r="AN228" s="184">
        <v>50</v>
      </c>
      <c r="AO228" s="5"/>
      <c r="AP228" s="5"/>
      <c r="AQ228" s="5"/>
      <c r="AR228" s="5"/>
      <c r="AS228" s="5"/>
      <c r="AT228" s="150">
        <v>5</v>
      </c>
    </row>
    <row r="229" spans="1:46" s="185" customFormat="1" ht="30">
      <c r="A229" s="139" t="s">
        <v>723</v>
      </c>
      <c r="B229" s="140" t="s">
        <v>363</v>
      </c>
      <c r="C229" s="140" t="s">
        <v>1833</v>
      </c>
      <c r="D229" s="141" t="s">
        <v>1834</v>
      </c>
      <c r="E229" s="141" t="s">
        <v>854</v>
      </c>
      <c r="F229" s="140" t="s">
        <v>711</v>
      </c>
      <c r="G229" s="142"/>
      <c r="H229" s="143"/>
      <c r="I229" s="143">
        <v>3272</v>
      </c>
      <c r="J229" s="140" t="s">
        <v>340</v>
      </c>
      <c r="K229" s="140"/>
      <c r="L229" s="144"/>
      <c r="M229" s="140"/>
      <c r="N229" s="140"/>
      <c r="O229" s="140"/>
      <c r="P229" s="144" t="s">
        <v>340</v>
      </c>
      <c r="Q229" s="182">
        <v>1</v>
      </c>
      <c r="R229" s="182">
        <v>9.445843828715367</v>
      </c>
      <c r="S229" s="143"/>
      <c r="T229" s="143" t="s">
        <v>340</v>
      </c>
      <c r="U229" s="143"/>
      <c r="V229" s="140">
        <v>6</v>
      </c>
      <c r="W229" s="146"/>
      <c r="X229" s="140"/>
      <c r="Y229" s="140">
        <v>1</v>
      </c>
      <c r="Z229" s="140"/>
      <c r="AA229" s="140" t="s">
        <v>340</v>
      </c>
      <c r="AB229" s="147"/>
      <c r="AC229" s="145" t="s">
        <v>340</v>
      </c>
      <c r="AD229" s="145"/>
      <c r="AE229" s="145"/>
      <c r="AF229" s="148"/>
      <c r="AG229" s="148"/>
      <c r="AH229" s="149"/>
      <c r="AI229" s="140"/>
      <c r="AJ229" s="140" t="s">
        <v>340</v>
      </c>
      <c r="AK229" s="183"/>
      <c r="AL229" s="184"/>
      <c r="AM229" s="184"/>
      <c r="AN229" s="184"/>
      <c r="AO229" s="5"/>
      <c r="AP229" s="5"/>
      <c r="AQ229" s="5"/>
      <c r="AR229" s="5"/>
      <c r="AS229" s="5"/>
      <c r="AT229" s="150"/>
    </row>
    <row r="230" spans="1:46" s="185" customFormat="1" ht="30">
      <c r="A230" s="139" t="s">
        <v>676</v>
      </c>
      <c r="B230" s="140" t="s">
        <v>363</v>
      </c>
      <c r="C230" s="140" t="s">
        <v>1971</v>
      </c>
      <c r="D230" s="141" t="s">
        <v>1072</v>
      </c>
      <c r="E230" s="141" t="s">
        <v>1072</v>
      </c>
      <c r="F230" s="140" t="s">
        <v>497</v>
      </c>
      <c r="G230" s="142"/>
      <c r="H230" s="143">
        <v>4</v>
      </c>
      <c r="I230" s="143">
        <v>4220</v>
      </c>
      <c r="J230" s="140"/>
      <c r="K230" s="140" t="s">
        <v>340</v>
      </c>
      <c r="L230" s="144"/>
      <c r="M230" s="140"/>
      <c r="N230" s="140"/>
      <c r="O230" s="140"/>
      <c r="P230" s="144" t="s">
        <v>340</v>
      </c>
      <c r="Q230" s="182">
        <v>1</v>
      </c>
      <c r="R230" s="182">
        <v>20.961995249406176</v>
      </c>
      <c r="S230" s="143"/>
      <c r="T230" s="143" t="s">
        <v>340</v>
      </c>
      <c r="U230" s="143" t="s">
        <v>340</v>
      </c>
      <c r="V230" s="140"/>
      <c r="W230" s="146" t="s">
        <v>1186</v>
      </c>
      <c r="X230" s="140" t="s">
        <v>340</v>
      </c>
      <c r="Y230" s="140">
        <v>1</v>
      </c>
      <c r="Z230" s="140"/>
      <c r="AA230" s="140"/>
      <c r="AB230" s="147"/>
      <c r="AC230" s="145" t="s">
        <v>340</v>
      </c>
      <c r="AD230" s="145"/>
      <c r="AE230" s="145"/>
      <c r="AF230" s="148" t="s">
        <v>340</v>
      </c>
      <c r="AG230" s="148" t="s">
        <v>340</v>
      </c>
      <c r="AH230" s="149"/>
      <c r="AI230" s="140"/>
      <c r="AJ230" s="140" t="s">
        <v>340</v>
      </c>
      <c r="AK230" s="183"/>
      <c r="AL230" s="184"/>
      <c r="AM230" s="184"/>
      <c r="AN230" s="184"/>
      <c r="AO230" s="5">
        <v>950</v>
      </c>
      <c r="AP230" s="5"/>
      <c r="AQ230" s="5"/>
      <c r="AR230" s="5"/>
      <c r="AS230" s="5"/>
      <c r="AT230" s="150">
        <v>95</v>
      </c>
    </row>
    <row r="231" spans="1:46" s="185" customFormat="1" ht="30">
      <c r="A231" s="139" t="s">
        <v>674</v>
      </c>
      <c r="B231" s="140" t="s">
        <v>363</v>
      </c>
      <c r="C231" s="140" t="s">
        <v>64</v>
      </c>
      <c r="D231" s="141" t="s">
        <v>65</v>
      </c>
      <c r="E231" s="141" t="s">
        <v>1074</v>
      </c>
      <c r="F231" s="140" t="s">
        <v>497</v>
      </c>
      <c r="G231" s="142"/>
      <c r="H231" s="143"/>
      <c r="I231" s="143">
        <v>4</v>
      </c>
      <c r="J231" s="140" t="s">
        <v>340</v>
      </c>
      <c r="K231" s="140"/>
      <c r="L231" s="144"/>
      <c r="M231" s="140"/>
      <c r="N231" s="140"/>
      <c r="O231" s="140"/>
      <c r="P231" s="144" t="s">
        <v>340</v>
      </c>
      <c r="Q231" s="182">
        <v>1</v>
      </c>
      <c r="R231" s="182"/>
      <c r="S231" s="145"/>
      <c r="T231" s="145" t="s">
        <v>340</v>
      </c>
      <c r="U231" s="145"/>
      <c r="V231" s="153">
        <v>4</v>
      </c>
      <c r="W231" s="146" t="s">
        <v>1188</v>
      </c>
      <c r="X231" s="140" t="s">
        <v>340</v>
      </c>
      <c r="Y231" s="140">
        <v>1</v>
      </c>
      <c r="Z231" s="140"/>
      <c r="AA231" s="140"/>
      <c r="AB231" s="147"/>
      <c r="AC231" s="145" t="s">
        <v>340</v>
      </c>
      <c r="AD231" s="145"/>
      <c r="AE231" s="145"/>
      <c r="AF231" s="148"/>
      <c r="AG231" s="148"/>
      <c r="AH231" s="149"/>
      <c r="AI231" s="140"/>
      <c r="AJ231" s="140" t="s">
        <v>340</v>
      </c>
      <c r="AK231" s="183"/>
      <c r="AL231" s="184"/>
      <c r="AM231" s="184"/>
      <c r="AN231" s="184"/>
      <c r="AO231" s="5">
        <v>3185.6</v>
      </c>
      <c r="AP231" s="5"/>
      <c r="AQ231" s="5"/>
      <c r="AR231" s="5"/>
      <c r="AS231" s="5"/>
      <c r="AT231" s="150">
        <v>3185.6</v>
      </c>
    </row>
    <row r="232" spans="1:46" s="185" customFormat="1" ht="15.75">
      <c r="A232" s="139" t="s">
        <v>721</v>
      </c>
      <c r="B232" s="140" t="s">
        <v>363</v>
      </c>
      <c r="C232" s="140" t="s">
        <v>1836</v>
      </c>
      <c r="D232" s="141" t="s">
        <v>1837</v>
      </c>
      <c r="E232" s="141" t="s">
        <v>854</v>
      </c>
      <c r="F232" s="140" t="s">
        <v>711</v>
      </c>
      <c r="G232" s="142"/>
      <c r="H232" s="143"/>
      <c r="I232" s="143">
        <v>1219</v>
      </c>
      <c r="J232" s="140" t="s">
        <v>340</v>
      </c>
      <c r="K232" s="140"/>
      <c r="L232" s="144"/>
      <c r="M232" s="140"/>
      <c r="N232" s="140"/>
      <c r="O232" s="140"/>
      <c r="P232" s="144" t="s">
        <v>340</v>
      </c>
      <c r="Q232" s="182">
        <v>1</v>
      </c>
      <c r="R232" s="182">
        <v>2.4026512013256007</v>
      </c>
      <c r="S232" s="143"/>
      <c r="T232" s="143"/>
      <c r="U232" s="143"/>
      <c r="V232" s="140">
        <v>4</v>
      </c>
      <c r="W232" s="146" t="s">
        <v>1207</v>
      </c>
      <c r="X232" s="140" t="s">
        <v>340</v>
      </c>
      <c r="Y232" s="140">
        <v>1</v>
      </c>
      <c r="Z232" s="140"/>
      <c r="AA232" s="140" t="s">
        <v>340</v>
      </c>
      <c r="AB232" s="147"/>
      <c r="AC232" s="145" t="s">
        <v>340</v>
      </c>
      <c r="AD232" s="145"/>
      <c r="AE232" s="145"/>
      <c r="AF232" s="148"/>
      <c r="AG232" s="148"/>
      <c r="AH232" s="149"/>
      <c r="AI232" s="140"/>
      <c r="AJ232" s="140" t="s">
        <v>340</v>
      </c>
      <c r="AK232" s="183"/>
      <c r="AL232" s="184"/>
      <c r="AM232" s="184"/>
      <c r="AN232" s="184"/>
      <c r="AO232" s="5"/>
      <c r="AP232" s="5"/>
      <c r="AQ232" s="5"/>
      <c r="AR232" s="5"/>
      <c r="AS232" s="5"/>
      <c r="AT232" s="150"/>
    </row>
    <row r="233" spans="1:46" s="185" customFormat="1" ht="15.75">
      <c r="A233" s="139" t="s">
        <v>484</v>
      </c>
      <c r="B233" s="140" t="s">
        <v>363</v>
      </c>
      <c r="C233" s="140" t="s">
        <v>1780</v>
      </c>
      <c r="D233" s="141" t="s">
        <v>1002</v>
      </c>
      <c r="E233" s="141" t="s">
        <v>1002</v>
      </c>
      <c r="F233" s="140" t="s">
        <v>348</v>
      </c>
      <c r="G233" s="142"/>
      <c r="H233" s="143"/>
      <c r="I233" s="143">
        <f>65+57</f>
        <v>122</v>
      </c>
      <c r="J233" s="140"/>
      <c r="K233" s="140"/>
      <c r="L233" s="144"/>
      <c r="M233" s="140"/>
      <c r="N233" s="140"/>
      <c r="O233" s="140"/>
      <c r="P233" s="144" t="s">
        <v>340</v>
      </c>
      <c r="Q233" s="182">
        <v>2</v>
      </c>
      <c r="R233" s="182">
        <v>43.859649122807014</v>
      </c>
      <c r="S233" s="152"/>
      <c r="T233" s="145"/>
      <c r="U233" s="145"/>
      <c r="V233" s="153">
        <v>4</v>
      </c>
      <c r="W233" s="146" t="s">
        <v>1199</v>
      </c>
      <c r="X233" s="140" t="s">
        <v>340</v>
      </c>
      <c r="Y233" s="140">
        <v>1</v>
      </c>
      <c r="Z233" s="140"/>
      <c r="AA233" s="140"/>
      <c r="AB233" s="147"/>
      <c r="AC233" s="145"/>
      <c r="AD233" s="145" t="s">
        <v>340</v>
      </c>
      <c r="AE233" s="145"/>
      <c r="AF233" s="148"/>
      <c r="AG233" s="148"/>
      <c r="AH233" s="149"/>
      <c r="AI233" s="140"/>
      <c r="AJ233" s="140"/>
      <c r="AK233" s="183">
        <v>2001</v>
      </c>
      <c r="AL233" s="184">
        <v>50</v>
      </c>
      <c r="AM233" s="184"/>
      <c r="AN233" s="184">
        <v>50</v>
      </c>
      <c r="AO233" s="5"/>
      <c r="AP233" s="5"/>
      <c r="AQ233" s="5"/>
      <c r="AR233" s="5">
        <v>500</v>
      </c>
      <c r="AS233" s="5"/>
      <c r="AT233" s="150">
        <v>55</v>
      </c>
    </row>
    <row r="234" spans="1:46" s="185" customFormat="1" ht="15.75">
      <c r="A234" s="139" t="s">
        <v>432</v>
      </c>
      <c r="B234" s="140" t="s">
        <v>363</v>
      </c>
      <c r="C234" s="140" t="s">
        <v>1585</v>
      </c>
      <c r="D234" s="141" t="s">
        <v>877</v>
      </c>
      <c r="E234" s="141" t="s">
        <v>877</v>
      </c>
      <c r="F234" s="140" t="s">
        <v>384</v>
      </c>
      <c r="G234" s="142"/>
      <c r="H234" s="143"/>
      <c r="I234" s="143">
        <f>2365+2346</f>
        <v>4711</v>
      </c>
      <c r="J234" s="140" t="s">
        <v>340</v>
      </c>
      <c r="K234" s="140" t="s">
        <v>340</v>
      </c>
      <c r="L234" s="144" t="s">
        <v>340</v>
      </c>
      <c r="M234" s="140" t="s">
        <v>340</v>
      </c>
      <c r="N234" s="140" t="s">
        <v>340</v>
      </c>
      <c r="O234" s="140" t="s">
        <v>340</v>
      </c>
      <c r="P234" s="144"/>
      <c r="Q234" s="182">
        <v>1</v>
      </c>
      <c r="R234" s="182">
        <v>8.315565031982942</v>
      </c>
      <c r="S234" s="152"/>
      <c r="T234" s="145" t="s">
        <v>340</v>
      </c>
      <c r="U234" s="145" t="s">
        <v>340</v>
      </c>
      <c r="V234" s="153">
        <v>4</v>
      </c>
      <c r="W234" s="146" t="s">
        <v>1224</v>
      </c>
      <c r="X234" s="140"/>
      <c r="Y234" s="140">
        <v>1</v>
      </c>
      <c r="Z234" s="140"/>
      <c r="AA234" s="140"/>
      <c r="AB234" s="147"/>
      <c r="AC234" s="145" t="s">
        <v>340</v>
      </c>
      <c r="AD234" s="145"/>
      <c r="AE234" s="145"/>
      <c r="AF234" s="148" t="s">
        <v>340</v>
      </c>
      <c r="AG234" s="148" t="s">
        <v>340</v>
      </c>
      <c r="AH234" s="149"/>
      <c r="AI234" s="140" t="s">
        <v>340</v>
      </c>
      <c r="AJ234" s="140" t="s">
        <v>340</v>
      </c>
      <c r="AK234" s="183">
        <v>1998</v>
      </c>
      <c r="AL234" s="184">
        <v>993</v>
      </c>
      <c r="AM234" s="184"/>
      <c r="AN234" s="184">
        <v>993</v>
      </c>
      <c r="AO234" s="5">
        <v>3987</v>
      </c>
      <c r="AP234" s="5"/>
      <c r="AQ234" s="5"/>
      <c r="AR234" s="5"/>
      <c r="AS234" s="5"/>
      <c r="AT234" s="150">
        <v>498</v>
      </c>
    </row>
    <row r="235" spans="1:46" s="185" customFormat="1" ht="15.75">
      <c r="A235" s="139" t="s">
        <v>427</v>
      </c>
      <c r="B235" s="140" t="s">
        <v>363</v>
      </c>
      <c r="C235" s="140" t="s">
        <v>1707</v>
      </c>
      <c r="D235" s="141" t="s">
        <v>1708</v>
      </c>
      <c r="E235" s="141" t="s">
        <v>854</v>
      </c>
      <c r="F235" s="140" t="s">
        <v>384</v>
      </c>
      <c r="G235" s="151"/>
      <c r="H235" s="143"/>
      <c r="I235" s="143">
        <v>6154</v>
      </c>
      <c r="J235" s="140" t="s">
        <v>340</v>
      </c>
      <c r="K235" s="140"/>
      <c r="L235" s="144"/>
      <c r="M235" s="140" t="s">
        <v>340</v>
      </c>
      <c r="N235" s="140"/>
      <c r="O235" s="140" t="s">
        <v>340</v>
      </c>
      <c r="P235" s="144"/>
      <c r="Q235" s="182">
        <v>1</v>
      </c>
      <c r="R235" s="182">
        <v>10.78847969782814</v>
      </c>
      <c r="S235" s="145"/>
      <c r="T235" s="145" t="s">
        <v>340</v>
      </c>
      <c r="U235" s="145"/>
      <c r="V235" s="140">
        <v>4</v>
      </c>
      <c r="W235" s="146" t="s">
        <v>1234</v>
      </c>
      <c r="X235" s="140"/>
      <c r="Y235" s="140">
        <v>1</v>
      </c>
      <c r="Z235" s="140"/>
      <c r="AA235" s="140" t="s">
        <v>340</v>
      </c>
      <c r="AB235" s="147"/>
      <c r="AC235" s="145" t="s">
        <v>340</v>
      </c>
      <c r="AD235" s="145"/>
      <c r="AE235" s="145"/>
      <c r="AF235" s="148"/>
      <c r="AG235" s="148"/>
      <c r="AH235" s="149"/>
      <c r="AI235" s="140"/>
      <c r="AJ235" s="140" t="s">
        <v>340</v>
      </c>
      <c r="AK235" s="183"/>
      <c r="AL235" s="184"/>
      <c r="AM235" s="184"/>
      <c r="AN235" s="184"/>
      <c r="AO235" s="5"/>
      <c r="AP235" s="5"/>
      <c r="AQ235" s="5"/>
      <c r="AR235" s="5"/>
      <c r="AS235" s="5"/>
      <c r="AT235" s="150"/>
    </row>
    <row r="236" spans="1:46" s="185" customFormat="1" ht="15.75">
      <c r="A236" s="139" t="s">
        <v>632</v>
      </c>
      <c r="B236" s="140" t="s">
        <v>363</v>
      </c>
      <c r="C236" s="140"/>
      <c r="D236" s="141" t="s">
        <v>212</v>
      </c>
      <c r="E236" s="141" t="s">
        <v>1098</v>
      </c>
      <c r="F236" s="140" t="s">
        <v>497</v>
      </c>
      <c r="G236" s="142"/>
      <c r="H236" s="143"/>
      <c r="I236" s="143"/>
      <c r="J236" s="140"/>
      <c r="K236" s="140"/>
      <c r="L236" s="144"/>
      <c r="M236" s="140"/>
      <c r="N236" s="140"/>
      <c r="O236" s="140"/>
      <c r="P236" s="144" t="s">
        <v>340</v>
      </c>
      <c r="Q236" s="182"/>
      <c r="R236" s="182"/>
      <c r="S236" s="143"/>
      <c r="T236" s="143"/>
      <c r="U236" s="143"/>
      <c r="V236" s="140"/>
      <c r="W236" s="146"/>
      <c r="X236" s="140"/>
      <c r="Y236" s="140">
        <v>2</v>
      </c>
      <c r="Z236" s="140"/>
      <c r="AA236" s="140"/>
      <c r="AB236" s="147"/>
      <c r="AC236" s="145" t="s">
        <v>340</v>
      </c>
      <c r="AD236" s="145"/>
      <c r="AE236" s="145"/>
      <c r="AF236" s="148"/>
      <c r="AG236" s="148"/>
      <c r="AH236" s="149"/>
      <c r="AI236" s="140"/>
      <c r="AJ236" s="140"/>
      <c r="AK236" s="183"/>
      <c r="AL236" s="184"/>
      <c r="AM236" s="184"/>
      <c r="AN236" s="184"/>
      <c r="AO236" s="5"/>
      <c r="AP236" s="5"/>
      <c r="AQ236" s="5"/>
      <c r="AR236" s="5"/>
      <c r="AS236" s="5"/>
      <c r="AT236" s="150"/>
    </row>
    <row r="237" spans="1:46" s="185" customFormat="1" ht="45">
      <c r="A237" s="139" t="s">
        <v>631</v>
      </c>
      <c r="B237" s="140" t="s">
        <v>363</v>
      </c>
      <c r="C237" s="140" t="s">
        <v>214</v>
      </c>
      <c r="D237" s="141" t="s">
        <v>215</v>
      </c>
      <c r="E237" s="141" t="s">
        <v>1054</v>
      </c>
      <c r="F237" s="140" t="s">
        <v>497</v>
      </c>
      <c r="G237" s="142"/>
      <c r="H237" s="143"/>
      <c r="I237" s="143"/>
      <c r="J237" s="140" t="s">
        <v>340</v>
      </c>
      <c r="K237" s="140"/>
      <c r="L237" s="144"/>
      <c r="M237" s="140"/>
      <c r="N237" s="140"/>
      <c r="O237" s="140"/>
      <c r="P237" s="144" t="s">
        <v>340</v>
      </c>
      <c r="Q237" s="182"/>
      <c r="R237" s="182"/>
      <c r="S237" s="145"/>
      <c r="T237" s="145"/>
      <c r="U237" s="145"/>
      <c r="V237" s="140"/>
      <c r="W237" s="146" t="s">
        <v>1241</v>
      </c>
      <c r="X237" s="140"/>
      <c r="Y237" s="140">
        <v>1</v>
      </c>
      <c r="Z237" s="140"/>
      <c r="AA237" s="140"/>
      <c r="AB237" s="147"/>
      <c r="AC237" s="145" t="s">
        <v>340</v>
      </c>
      <c r="AD237" s="145"/>
      <c r="AE237" s="145"/>
      <c r="AF237" s="148"/>
      <c r="AG237" s="148"/>
      <c r="AH237" s="149"/>
      <c r="AI237" s="140"/>
      <c r="AJ237" s="140" t="s">
        <v>340</v>
      </c>
      <c r="AK237" s="183"/>
      <c r="AL237" s="184"/>
      <c r="AM237" s="184"/>
      <c r="AN237" s="184"/>
      <c r="AO237" s="5"/>
      <c r="AP237" s="5"/>
      <c r="AQ237" s="5"/>
      <c r="AR237" s="5"/>
      <c r="AS237" s="5"/>
      <c r="AT237" s="150"/>
    </row>
    <row r="238" spans="1:46" s="185" customFormat="1" ht="15.75">
      <c r="A238" s="139" t="s">
        <v>719</v>
      </c>
      <c r="B238" s="140" t="s">
        <v>363</v>
      </c>
      <c r="C238" s="140" t="s">
        <v>1809</v>
      </c>
      <c r="D238" s="141" t="s">
        <v>854</v>
      </c>
      <c r="E238" s="141" t="s">
        <v>862</v>
      </c>
      <c r="F238" s="140" t="s">
        <v>711</v>
      </c>
      <c r="G238" s="142"/>
      <c r="H238" s="143">
        <v>32</v>
      </c>
      <c r="I238" s="143">
        <v>5072</v>
      </c>
      <c r="J238" s="140" t="s">
        <v>340</v>
      </c>
      <c r="K238" s="140" t="s">
        <v>340</v>
      </c>
      <c r="L238" s="144" t="s">
        <v>340</v>
      </c>
      <c r="M238" s="140" t="s">
        <v>340</v>
      </c>
      <c r="N238" s="140" t="s">
        <v>340</v>
      </c>
      <c r="O238" s="140" t="s">
        <v>340</v>
      </c>
      <c r="P238" s="144"/>
      <c r="Q238" s="182">
        <v>1</v>
      </c>
      <c r="R238" s="182">
        <v>19.80345443716498</v>
      </c>
      <c r="S238" s="143"/>
      <c r="T238" s="143" t="s">
        <v>340</v>
      </c>
      <c r="U238" s="143" t="s">
        <v>340</v>
      </c>
      <c r="V238" s="140"/>
      <c r="W238" s="146"/>
      <c r="X238" s="140"/>
      <c r="Y238" s="140">
        <v>2</v>
      </c>
      <c r="Z238" s="140"/>
      <c r="AA238" s="140"/>
      <c r="AB238" s="147" t="s">
        <v>340</v>
      </c>
      <c r="AC238" s="145" t="s">
        <v>340</v>
      </c>
      <c r="AD238" s="145"/>
      <c r="AE238" s="145"/>
      <c r="AF238" s="148" t="s">
        <v>340</v>
      </c>
      <c r="AG238" s="148" t="s">
        <v>340</v>
      </c>
      <c r="AH238" s="149"/>
      <c r="AI238" s="140"/>
      <c r="AJ238" s="140" t="s">
        <v>340</v>
      </c>
      <c r="AK238" s="183"/>
      <c r="AL238" s="184"/>
      <c r="AM238" s="184"/>
      <c r="AN238" s="184"/>
      <c r="AO238" s="5"/>
      <c r="AP238" s="5"/>
      <c r="AQ238" s="5"/>
      <c r="AR238" s="5">
        <v>37.3</v>
      </c>
      <c r="AS238" s="5"/>
      <c r="AT238" s="150">
        <v>37.3</v>
      </c>
    </row>
    <row r="239" spans="1:46" s="185" customFormat="1" ht="15.75">
      <c r="A239" s="139" t="s">
        <v>629</v>
      </c>
      <c r="B239" s="140" t="s">
        <v>363</v>
      </c>
      <c r="C239" s="140" t="s">
        <v>2017</v>
      </c>
      <c r="D239" s="141" t="s">
        <v>1940</v>
      </c>
      <c r="E239" s="141" t="s">
        <v>1054</v>
      </c>
      <c r="F239" s="140" t="s">
        <v>497</v>
      </c>
      <c r="G239" s="151"/>
      <c r="H239" s="143"/>
      <c r="I239" s="143">
        <f>451+404</f>
        <v>855</v>
      </c>
      <c r="J239" s="140" t="s">
        <v>340</v>
      </c>
      <c r="K239" s="140"/>
      <c r="L239" s="144"/>
      <c r="M239" s="140"/>
      <c r="N239" s="140"/>
      <c r="O239" s="140"/>
      <c r="P239" s="144" t="s">
        <v>340</v>
      </c>
      <c r="Q239" s="182">
        <v>1</v>
      </c>
      <c r="R239" s="182">
        <v>8.436724565756824</v>
      </c>
      <c r="S239" s="145"/>
      <c r="T239" s="145" t="s">
        <v>340</v>
      </c>
      <c r="U239" s="145"/>
      <c r="V239" s="140">
        <v>1</v>
      </c>
      <c r="W239" s="146" t="s">
        <v>1243</v>
      </c>
      <c r="X239" s="140" t="s">
        <v>340</v>
      </c>
      <c r="Y239" s="140">
        <v>1</v>
      </c>
      <c r="Z239" s="140"/>
      <c r="AA239" s="140"/>
      <c r="AB239" s="147"/>
      <c r="AC239" s="145" t="s">
        <v>340</v>
      </c>
      <c r="AD239" s="145"/>
      <c r="AE239" s="145"/>
      <c r="AF239" s="148"/>
      <c r="AG239" s="148"/>
      <c r="AH239" s="149"/>
      <c r="AI239" s="140"/>
      <c r="AJ239" s="140" t="s">
        <v>340</v>
      </c>
      <c r="AK239" s="183"/>
      <c r="AL239" s="184"/>
      <c r="AM239" s="184"/>
      <c r="AN239" s="184"/>
      <c r="AO239" s="5"/>
      <c r="AP239" s="5"/>
      <c r="AQ239" s="5"/>
      <c r="AR239" s="5"/>
      <c r="AS239" s="5"/>
      <c r="AT239" s="150"/>
    </row>
    <row r="240" spans="1:46" s="185" customFormat="1" ht="15.75">
      <c r="A240" s="139" t="s">
        <v>626</v>
      </c>
      <c r="B240" s="140" t="s">
        <v>363</v>
      </c>
      <c r="C240" s="140" t="s">
        <v>105</v>
      </c>
      <c r="D240" s="141" t="s">
        <v>106</v>
      </c>
      <c r="E240" s="141" t="s">
        <v>1054</v>
      </c>
      <c r="F240" s="140" t="s">
        <v>497</v>
      </c>
      <c r="G240" s="142"/>
      <c r="H240" s="143"/>
      <c r="I240" s="143">
        <f>49+78</f>
        <v>127</v>
      </c>
      <c r="J240" s="140" t="s">
        <v>340</v>
      </c>
      <c r="K240" s="140"/>
      <c r="L240" s="144"/>
      <c r="M240" s="140"/>
      <c r="N240" s="140"/>
      <c r="O240" s="140"/>
      <c r="P240" s="144" t="s">
        <v>340</v>
      </c>
      <c r="Q240" s="182">
        <v>1</v>
      </c>
      <c r="R240" s="182">
        <v>3.8461538461538463</v>
      </c>
      <c r="S240" s="145"/>
      <c r="T240" s="145"/>
      <c r="U240" s="145"/>
      <c r="V240" s="140">
        <v>2</v>
      </c>
      <c r="W240" s="146" t="s">
        <v>1158</v>
      </c>
      <c r="X240" s="140" t="s">
        <v>340</v>
      </c>
      <c r="Y240" s="140">
        <v>1</v>
      </c>
      <c r="Z240" s="140"/>
      <c r="AA240" s="140"/>
      <c r="AB240" s="147"/>
      <c r="AC240" s="145" t="s">
        <v>340</v>
      </c>
      <c r="AD240" s="145"/>
      <c r="AE240" s="145"/>
      <c r="AF240" s="148"/>
      <c r="AG240" s="148"/>
      <c r="AH240" s="149"/>
      <c r="AI240" s="140"/>
      <c r="AJ240" s="140" t="s">
        <v>340</v>
      </c>
      <c r="AK240" s="183"/>
      <c r="AL240" s="184"/>
      <c r="AM240" s="184"/>
      <c r="AN240" s="184"/>
      <c r="AO240" s="5"/>
      <c r="AP240" s="5"/>
      <c r="AQ240" s="5"/>
      <c r="AR240" s="5"/>
      <c r="AS240" s="5"/>
      <c r="AT240" s="150"/>
    </row>
    <row r="241" spans="1:46" s="185" customFormat="1" ht="30">
      <c r="A241" s="139" t="s">
        <v>625</v>
      </c>
      <c r="B241" s="140" t="s">
        <v>363</v>
      </c>
      <c r="C241" s="140" t="s">
        <v>2019</v>
      </c>
      <c r="D241" s="141" t="s">
        <v>2020</v>
      </c>
      <c r="E241" s="141" t="s">
        <v>1054</v>
      </c>
      <c r="F241" s="140" t="s">
        <v>497</v>
      </c>
      <c r="G241" s="142"/>
      <c r="H241" s="143"/>
      <c r="I241" s="143">
        <v>1</v>
      </c>
      <c r="J241" s="140" t="s">
        <v>340</v>
      </c>
      <c r="K241" s="140"/>
      <c r="L241" s="144"/>
      <c r="M241" s="140"/>
      <c r="N241" s="140"/>
      <c r="O241" s="140"/>
      <c r="P241" s="144" t="s">
        <v>340</v>
      </c>
      <c r="Q241" s="182">
        <v>4</v>
      </c>
      <c r="R241" s="182">
        <v>100</v>
      </c>
      <c r="S241" s="152"/>
      <c r="T241" s="145" t="s">
        <v>340</v>
      </c>
      <c r="U241" s="145"/>
      <c r="V241" s="153">
        <v>3</v>
      </c>
      <c r="W241" s="146" t="s">
        <v>1248</v>
      </c>
      <c r="X241" s="140" t="s">
        <v>340</v>
      </c>
      <c r="Y241" s="140">
        <v>1</v>
      </c>
      <c r="Z241" s="140"/>
      <c r="AA241" s="140"/>
      <c r="AB241" s="147"/>
      <c r="AC241" s="145" t="s">
        <v>340</v>
      </c>
      <c r="AD241" s="145"/>
      <c r="AE241" s="145"/>
      <c r="AF241" s="148"/>
      <c r="AG241" s="148"/>
      <c r="AH241" s="149"/>
      <c r="AI241" s="140"/>
      <c r="AJ241" s="140" t="s">
        <v>340</v>
      </c>
      <c r="AK241" s="183"/>
      <c r="AL241" s="184"/>
      <c r="AM241" s="184"/>
      <c r="AN241" s="184"/>
      <c r="AO241" s="5"/>
      <c r="AP241" s="5"/>
      <c r="AQ241" s="5"/>
      <c r="AR241" s="5"/>
      <c r="AS241" s="5"/>
      <c r="AT241" s="150"/>
    </row>
    <row r="242" spans="1:46" s="185" customFormat="1" ht="30">
      <c r="A242" s="139" t="s">
        <v>624</v>
      </c>
      <c r="B242" s="140" t="s">
        <v>363</v>
      </c>
      <c r="C242" s="140" t="s">
        <v>108</v>
      </c>
      <c r="D242" s="141" t="s">
        <v>1940</v>
      </c>
      <c r="E242" s="141" t="s">
        <v>1054</v>
      </c>
      <c r="F242" s="140" t="s">
        <v>497</v>
      </c>
      <c r="G242" s="142"/>
      <c r="H242" s="143"/>
      <c r="I242" s="143"/>
      <c r="J242" s="140" t="s">
        <v>340</v>
      </c>
      <c r="K242" s="140"/>
      <c r="L242" s="144"/>
      <c r="M242" s="140"/>
      <c r="N242" s="140"/>
      <c r="O242" s="140"/>
      <c r="P242" s="144" t="s">
        <v>340</v>
      </c>
      <c r="Q242" s="182"/>
      <c r="R242" s="182"/>
      <c r="S242" s="145"/>
      <c r="T242" s="145" t="s">
        <v>340</v>
      </c>
      <c r="U242" s="145"/>
      <c r="V242" s="153">
        <v>2</v>
      </c>
      <c r="W242" s="146" t="s">
        <v>1249</v>
      </c>
      <c r="X242" s="140" t="s">
        <v>340</v>
      </c>
      <c r="Y242" s="140">
        <v>1</v>
      </c>
      <c r="Z242" s="140"/>
      <c r="AA242" s="140"/>
      <c r="AB242" s="147"/>
      <c r="AC242" s="145" t="s">
        <v>340</v>
      </c>
      <c r="AD242" s="145"/>
      <c r="AE242" s="145"/>
      <c r="AF242" s="148"/>
      <c r="AG242" s="148"/>
      <c r="AH242" s="149"/>
      <c r="AI242" s="140"/>
      <c r="AJ242" s="140" t="s">
        <v>340</v>
      </c>
      <c r="AK242" s="183"/>
      <c r="AL242" s="184"/>
      <c r="AM242" s="184"/>
      <c r="AN242" s="184"/>
      <c r="AO242" s="5"/>
      <c r="AP242" s="5"/>
      <c r="AQ242" s="5"/>
      <c r="AR242" s="5"/>
      <c r="AS242" s="5"/>
      <c r="AT242" s="150"/>
    </row>
    <row r="243" spans="1:46" s="185" customFormat="1" ht="15.75">
      <c r="A243" s="139" t="s">
        <v>623</v>
      </c>
      <c r="B243" s="140" t="s">
        <v>363</v>
      </c>
      <c r="C243" s="140" t="s">
        <v>2022</v>
      </c>
      <c r="D243" s="141" t="s">
        <v>1940</v>
      </c>
      <c r="E243" s="141" t="s">
        <v>1054</v>
      </c>
      <c r="F243" s="140" t="s">
        <v>497</v>
      </c>
      <c r="G243" s="142"/>
      <c r="H243" s="143"/>
      <c r="I243" s="143">
        <f>179+180</f>
        <v>359</v>
      </c>
      <c r="J243" s="140" t="s">
        <v>340</v>
      </c>
      <c r="K243" s="140"/>
      <c r="L243" s="144"/>
      <c r="M243" s="140"/>
      <c r="N243" s="140"/>
      <c r="O243" s="140"/>
      <c r="P243" s="144" t="s">
        <v>340</v>
      </c>
      <c r="Q243" s="182">
        <v>1</v>
      </c>
      <c r="R243" s="182">
        <v>11.731843575418992</v>
      </c>
      <c r="S243" s="145"/>
      <c r="T243" s="145" t="s">
        <v>340</v>
      </c>
      <c r="U243" s="145"/>
      <c r="V243" s="140">
        <v>4</v>
      </c>
      <c r="W243" s="146" t="s">
        <v>1250</v>
      </c>
      <c r="X243" s="140" t="s">
        <v>340</v>
      </c>
      <c r="Y243" s="140">
        <v>1</v>
      </c>
      <c r="Z243" s="140"/>
      <c r="AA243" s="140"/>
      <c r="AB243" s="147"/>
      <c r="AC243" s="145" t="s">
        <v>340</v>
      </c>
      <c r="AD243" s="145"/>
      <c r="AE243" s="145"/>
      <c r="AF243" s="148"/>
      <c r="AG243" s="148"/>
      <c r="AH243" s="149"/>
      <c r="AI243" s="140"/>
      <c r="AJ243" s="140" t="s">
        <v>340</v>
      </c>
      <c r="AK243" s="183"/>
      <c r="AL243" s="184"/>
      <c r="AM243" s="184"/>
      <c r="AN243" s="184"/>
      <c r="AO243" s="5">
        <v>727.9</v>
      </c>
      <c r="AP243" s="5"/>
      <c r="AQ243" s="5"/>
      <c r="AR243" s="5"/>
      <c r="AS243" s="5"/>
      <c r="AT243" s="150">
        <v>727.9</v>
      </c>
    </row>
    <row r="244" spans="1:46" s="185" customFormat="1" ht="30">
      <c r="A244" s="139" t="s">
        <v>619</v>
      </c>
      <c r="B244" s="140" t="s">
        <v>363</v>
      </c>
      <c r="C244" s="140" t="s">
        <v>220</v>
      </c>
      <c r="D244" s="141" t="s">
        <v>221</v>
      </c>
      <c r="E244" s="141" t="s">
        <v>1098</v>
      </c>
      <c r="F244" s="140" t="s">
        <v>497</v>
      </c>
      <c r="G244" s="142"/>
      <c r="H244" s="143"/>
      <c r="I244" s="143"/>
      <c r="J244" s="140"/>
      <c r="K244" s="140"/>
      <c r="L244" s="144"/>
      <c r="M244" s="140"/>
      <c r="N244" s="140"/>
      <c r="O244" s="140"/>
      <c r="P244" s="144" t="s">
        <v>340</v>
      </c>
      <c r="Q244" s="182"/>
      <c r="R244" s="182"/>
      <c r="S244" s="152"/>
      <c r="T244" s="145"/>
      <c r="U244" s="145"/>
      <c r="V244" s="153">
        <v>5</v>
      </c>
      <c r="W244" s="146"/>
      <c r="X244" s="140" t="s">
        <v>340</v>
      </c>
      <c r="Y244" s="140">
        <v>1</v>
      </c>
      <c r="Z244" s="140"/>
      <c r="AA244" s="140"/>
      <c r="AB244" s="147"/>
      <c r="AC244" s="145" t="s">
        <v>340</v>
      </c>
      <c r="AD244" s="145"/>
      <c r="AE244" s="145"/>
      <c r="AF244" s="148"/>
      <c r="AG244" s="148"/>
      <c r="AH244" s="149"/>
      <c r="AI244" s="140"/>
      <c r="AJ244" s="140"/>
      <c r="AK244" s="183"/>
      <c r="AL244" s="184"/>
      <c r="AM244" s="184"/>
      <c r="AN244" s="184"/>
      <c r="AO244" s="5"/>
      <c r="AP244" s="5"/>
      <c r="AQ244" s="5"/>
      <c r="AR244" s="5"/>
      <c r="AS244" s="5"/>
      <c r="AT244" s="150"/>
    </row>
    <row r="245" spans="1:46" s="185" customFormat="1" ht="30">
      <c r="A245" s="139" t="s">
        <v>718</v>
      </c>
      <c r="B245" s="140" t="s">
        <v>363</v>
      </c>
      <c r="C245" s="140" t="s">
        <v>1805</v>
      </c>
      <c r="D245" s="141" t="s">
        <v>1806</v>
      </c>
      <c r="E245" s="141" t="s">
        <v>862</v>
      </c>
      <c r="F245" s="140" t="s">
        <v>711</v>
      </c>
      <c r="G245" s="142"/>
      <c r="H245" s="143">
        <v>454</v>
      </c>
      <c r="I245" s="143">
        <v>9747</v>
      </c>
      <c r="J245" s="140" t="s">
        <v>340</v>
      </c>
      <c r="K245" s="140"/>
      <c r="L245" s="144" t="s">
        <v>340</v>
      </c>
      <c r="M245" s="140" t="s">
        <v>340</v>
      </c>
      <c r="N245" s="140" t="s">
        <v>340</v>
      </c>
      <c r="O245" s="140"/>
      <c r="P245" s="144"/>
      <c r="Q245" s="182">
        <v>1</v>
      </c>
      <c r="R245" s="182">
        <v>9.709647205744613</v>
      </c>
      <c r="S245" s="143"/>
      <c r="T245" s="143" t="s">
        <v>340</v>
      </c>
      <c r="U245" s="143" t="s">
        <v>340</v>
      </c>
      <c r="V245" s="140">
        <v>3</v>
      </c>
      <c r="W245" s="146" t="s">
        <v>1249</v>
      </c>
      <c r="X245" s="140" t="s">
        <v>340</v>
      </c>
      <c r="Y245" s="140">
        <v>2</v>
      </c>
      <c r="Z245" s="140"/>
      <c r="AA245" s="140"/>
      <c r="AB245" s="147" t="s">
        <v>340</v>
      </c>
      <c r="AC245" s="145" t="s">
        <v>340</v>
      </c>
      <c r="AD245" s="145"/>
      <c r="AE245" s="145"/>
      <c r="AF245" s="148" t="s">
        <v>340</v>
      </c>
      <c r="AG245" s="148" t="s">
        <v>340</v>
      </c>
      <c r="AH245" s="149"/>
      <c r="AI245" s="140"/>
      <c r="AJ245" s="140" t="s">
        <v>340</v>
      </c>
      <c r="AK245" s="183"/>
      <c r="AL245" s="184"/>
      <c r="AM245" s="184"/>
      <c r="AN245" s="184"/>
      <c r="AO245" s="5"/>
      <c r="AP245" s="5"/>
      <c r="AQ245" s="5"/>
      <c r="AR245" s="5"/>
      <c r="AS245" s="5"/>
      <c r="AT245" s="150"/>
    </row>
    <row r="246" spans="1:46" s="185" customFormat="1" ht="15.75">
      <c r="A246" s="139" t="s">
        <v>610</v>
      </c>
      <c r="B246" s="140" t="s">
        <v>363</v>
      </c>
      <c r="C246" s="140" t="s">
        <v>1939</v>
      </c>
      <c r="D246" s="141" t="s">
        <v>1940</v>
      </c>
      <c r="E246" s="141" t="s">
        <v>1054</v>
      </c>
      <c r="F246" s="140" t="s">
        <v>497</v>
      </c>
      <c r="G246" s="142"/>
      <c r="H246" s="143">
        <v>74</v>
      </c>
      <c r="I246" s="143">
        <v>5985</v>
      </c>
      <c r="J246" s="140" t="s">
        <v>340</v>
      </c>
      <c r="K246" s="140"/>
      <c r="L246" s="144"/>
      <c r="M246" s="140" t="s">
        <v>340</v>
      </c>
      <c r="N246" s="140"/>
      <c r="O246" s="140" t="s">
        <v>340</v>
      </c>
      <c r="P246" s="144"/>
      <c r="Q246" s="182">
        <v>1</v>
      </c>
      <c r="R246" s="182">
        <v>2.3605646841009027</v>
      </c>
      <c r="S246" s="145"/>
      <c r="T246" s="145" t="s">
        <v>340</v>
      </c>
      <c r="U246" s="145"/>
      <c r="V246" s="153">
        <v>3</v>
      </c>
      <c r="W246" s="146" t="s">
        <v>1257</v>
      </c>
      <c r="X246" s="140" t="s">
        <v>340</v>
      </c>
      <c r="Y246" s="140">
        <v>1</v>
      </c>
      <c r="Z246" s="140"/>
      <c r="AA246" s="140"/>
      <c r="AB246" s="147" t="s">
        <v>340</v>
      </c>
      <c r="AC246" s="145" t="s">
        <v>340</v>
      </c>
      <c r="AD246" s="145"/>
      <c r="AE246" s="145"/>
      <c r="AF246" s="148" t="s">
        <v>340</v>
      </c>
      <c r="AG246" s="148" t="s">
        <v>340</v>
      </c>
      <c r="AH246" s="149"/>
      <c r="AI246" s="140"/>
      <c r="AJ246" s="140" t="s">
        <v>340</v>
      </c>
      <c r="AK246" s="183"/>
      <c r="AL246" s="184"/>
      <c r="AM246" s="184"/>
      <c r="AN246" s="184"/>
      <c r="AO246" s="5">
        <v>4775.3</v>
      </c>
      <c r="AP246" s="5"/>
      <c r="AQ246" s="5"/>
      <c r="AR246" s="5"/>
      <c r="AS246" s="5"/>
      <c r="AT246" s="150">
        <v>4775.3</v>
      </c>
    </row>
    <row r="247" spans="1:46" s="185" customFormat="1" ht="30">
      <c r="A247" s="139" t="s">
        <v>609</v>
      </c>
      <c r="B247" s="140" t="s">
        <v>363</v>
      </c>
      <c r="C247" s="140" t="s">
        <v>1931</v>
      </c>
      <c r="D247" s="141" t="s">
        <v>1055</v>
      </c>
      <c r="E247" s="141" t="s">
        <v>1055</v>
      </c>
      <c r="F247" s="140" t="s">
        <v>497</v>
      </c>
      <c r="G247" s="142"/>
      <c r="H247" s="143">
        <v>10</v>
      </c>
      <c r="I247" s="143">
        <v>8467</v>
      </c>
      <c r="J247" s="140" t="s">
        <v>340</v>
      </c>
      <c r="K247" s="140" t="s">
        <v>340</v>
      </c>
      <c r="L247" s="144"/>
      <c r="M247" s="140" t="s">
        <v>340</v>
      </c>
      <c r="N247" s="140"/>
      <c r="O247" s="140" t="s">
        <v>340</v>
      </c>
      <c r="P247" s="144"/>
      <c r="Q247" s="182">
        <v>1</v>
      </c>
      <c r="R247" s="182">
        <v>12.285581826611034</v>
      </c>
      <c r="S247" s="152"/>
      <c r="T247" s="145" t="s">
        <v>340</v>
      </c>
      <c r="U247" s="145" t="s">
        <v>340</v>
      </c>
      <c r="V247" s="153">
        <v>4</v>
      </c>
      <c r="W247" s="146" t="s">
        <v>1258</v>
      </c>
      <c r="X247" s="140"/>
      <c r="Y247" s="140">
        <v>1</v>
      </c>
      <c r="Z247" s="140"/>
      <c r="AA247" s="140"/>
      <c r="AB247" s="147" t="s">
        <v>340</v>
      </c>
      <c r="AC247" s="145" t="s">
        <v>340</v>
      </c>
      <c r="AD247" s="145"/>
      <c r="AE247" s="145"/>
      <c r="AF247" s="148"/>
      <c r="AG247" s="148" t="s">
        <v>340</v>
      </c>
      <c r="AH247" s="149"/>
      <c r="AI247" s="140"/>
      <c r="AJ247" s="140" t="s">
        <v>340</v>
      </c>
      <c r="AK247" s="183"/>
      <c r="AL247" s="184"/>
      <c r="AM247" s="184"/>
      <c r="AN247" s="184"/>
      <c r="AO247" s="5">
        <v>3139.9</v>
      </c>
      <c r="AP247" s="5"/>
      <c r="AQ247" s="5"/>
      <c r="AR247" s="5"/>
      <c r="AS247" s="5"/>
      <c r="AT247" s="150">
        <v>3139.9</v>
      </c>
    </row>
    <row r="248" spans="1:46" s="185" customFormat="1" ht="30">
      <c r="A248" s="139" t="s">
        <v>607</v>
      </c>
      <c r="B248" s="140" t="s">
        <v>363</v>
      </c>
      <c r="C248" s="140" t="s">
        <v>117</v>
      </c>
      <c r="D248" s="141" t="s">
        <v>118</v>
      </c>
      <c r="E248" s="141" t="s">
        <v>1054</v>
      </c>
      <c r="F248" s="140" t="s">
        <v>497</v>
      </c>
      <c r="G248" s="142"/>
      <c r="H248" s="143"/>
      <c r="I248" s="143"/>
      <c r="J248" s="140"/>
      <c r="K248" s="140"/>
      <c r="L248" s="144"/>
      <c r="M248" s="140"/>
      <c r="N248" s="140"/>
      <c r="O248" s="140"/>
      <c r="P248" s="144" t="s">
        <v>340</v>
      </c>
      <c r="Q248" s="182"/>
      <c r="R248" s="182"/>
      <c r="S248" s="145"/>
      <c r="T248" s="145" t="s">
        <v>340</v>
      </c>
      <c r="U248" s="145"/>
      <c r="V248" s="140"/>
      <c r="W248" s="146" t="s">
        <v>1207</v>
      </c>
      <c r="X248" s="140" t="s">
        <v>340</v>
      </c>
      <c r="Y248" s="140">
        <v>1</v>
      </c>
      <c r="Z248" s="140"/>
      <c r="AA248" s="140"/>
      <c r="AB248" s="147"/>
      <c r="AC248" s="145" t="s">
        <v>340</v>
      </c>
      <c r="AD248" s="145"/>
      <c r="AE248" s="145"/>
      <c r="AF248" s="148"/>
      <c r="AG248" s="148"/>
      <c r="AH248" s="149"/>
      <c r="AI248" s="140"/>
      <c r="AJ248" s="140"/>
      <c r="AK248" s="183"/>
      <c r="AL248" s="184"/>
      <c r="AM248" s="184"/>
      <c r="AN248" s="184"/>
      <c r="AO248" s="5">
        <v>6600</v>
      </c>
      <c r="AP248" s="5"/>
      <c r="AQ248" s="5"/>
      <c r="AR248" s="5"/>
      <c r="AS248" s="5"/>
      <c r="AT248" s="150">
        <v>66</v>
      </c>
    </row>
    <row r="249" spans="1:46" s="185" customFormat="1" ht="30">
      <c r="A249" s="139" t="s">
        <v>606</v>
      </c>
      <c r="B249" s="140" t="s">
        <v>363</v>
      </c>
      <c r="C249" s="140" t="s">
        <v>225</v>
      </c>
      <c r="D249" s="141" t="s">
        <v>226</v>
      </c>
      <c r="E249" s="141" t="s">
        <v>1054</v>
      </c>
      <c r="F249" s="140" t="s">
        <v>497</v>
      </c>
      <c r="G249" s="142"/>
      <c r="H249" s="143"/>
      <c r="I249" s="143">
        <v>1</v>
      </c>
      <c r="J249" s="140" t="s">
        <v>340</v>
      </c>
      <c r="K249" s="140"/>
      <c r="L249" s="144"/>
      <c r="M249" s="140"/>
      <c r="N249" s="140"/>
      <c r="O249" s="140"/>
      <c r="P249" s="144" t="s">
        <v>340</v>
      </c>
      <c r="Q249" s="182">
        <v>1</v>
      </c>
      <c r="R249" s="182"/>
      <c r="S249" s="145"/>
      <c r="T249" s="145"/>
      <c r="U249" s="145"/>
      <c r="V249" s="153">
        <v>6</v>
      </c>
      <c r="W249" s="146"/>
      <c r="X249" s="140"/>
      <c r="Y249" s="140">
        <v>1</v>
      </c>
      <c r="Z249" s="140"/>
      <c r="AA249" s="140"/>
      <c r="AB249" s="147"/>
      <c r="AC249" s="145" t="s">
        <v>340</v>
      </c>
      <c r="AD249" s="145"/>
      <c r="AE249" s="145"/>
      <c r="AF249" s="148"/>
      <c r="AG249" s="148"/>
      <c r="AH249" s="149"/>
      <c r="AI249" s="140"/>
      <c r="AJ249" s="140"/>
      <c r="AK249" s="183"/>
      <c r="AL249" s="184"/>
      <c r="AM249" s="184"/>
      <c r="AN249" s="184"/>
      <c r="AO249" s="5"/>
      <c r="AP249" s="5"/>
      <c r="AQ249" s="5"/>
      <c r="AR249" s="5"/>
      <c r="AS249" s="5"/>
      <c r="AT249" s="150"/>
    </row>
    <row r="250" spans="1:46" s="185" customFormat="1" ht="15.75">
      <c r="A250" s="139" t="s">
        <v>717</v>
      </c>
      <c r="B250" s="140" t="s">
        <v>363</v>
      </c>
      <c r="C250" s="140" t="s">
        <v>1831</v>
      </c>
      <c r="D250" s="141" t="s">
        <v>854</v>
      </c>
      <c r="E250" s="141" t="s">
        <v>854</v>
      </c>
      <c r="F250" s="140" t="s">
        <v>711</v>
      </c>
      <c r="G250" s="142"/>
      <c r="H250" s="143">
        <v>26</v>
      </c>
      <c r="I250" s="143">
        <v>5189</v>
      </c>
      <c r="J250" s="140" t="s">
        <v>340</v>
      </c>
      <c r="K250" s="140"/>
      <c r="L250" s="144"/>
      <c r="M250" s="140" t="s">
        <v>340</v>
      </c>
      <c r="N250" s="140" t="s">
        <v>340</v>
      </c>
      <c r="O250" s="140" t="s">
        <v>340</v>
      </c>
      <c r="P250" s="144"/>
      <c r="Q250" s="182">
        <v>1</v>
      </c>
      <c r="R250" s="182">
        <v>3.9345816544204784</v>
      </c>
      <c r="S250" s="145"/>
      <c r="T250" s="145" t="s">
        <v>340</v>
      </c>
      <c r="U250" s="145"/>
      <c r="V250" s="140">
        <v>4</v>
      </c>
      <c r="W250" s="146" t="s">
        <v>1266</v>
      </c>
      <c r="X250" s="140"/>
      <c r="Y250" s="140">
        <v>1</v>
      </c>
      <c r="Z250" s="140"/>
      <c r="AA250" s="140" t="s">
        <v>340</v>
      </c>
      <c r="AB250" s="147"/>
      <c r="AC250" s="145" t="s">
        <v>340</v>
      </c>
      <c r="AD250" s="145"/>
      <c r="AE250" s="145"/>
      <c r="AF250" s="148" t="s">
        <v>340</v>
      </c>
      <c r="AG250" s="148" t="s">
        <v>340</v>
      </c>
      <c r="AH250" s="149"/>
      <c r="AI250" s="140"/>
      <c r="AJ250" s="140" t="s">
        <v>340</v>
      </c>
      <c r="AK250" s="183"/>
      <c r="AL250" s="184"/>
      <c r="AM250" s="184"/>
      <c r="AN250" s="184"/>
      <c r="AO250" s="5"/>
      <c r="AP250" s="5"/>
      <c r="AQ250" s="5"/>
      <c r="AR250" s="5"/>
      <c r="AS250" s="5"/>
      <c r="AT250" s="150"/>
    </row>
    <row r="251" spans="1:46" s="185" customFormat="1" ht="15.75">
      <c r="A251" s="139" t="s">
        <v>419</v>
      </c>
      <c r="B251" s="140" t="s">
        <v>363</v>
      </c>
      <c r="C251" s="140" t="s">
        <v>1623</v>
      </c>
      <c r="D251" s="141" t="s">
        <v>854</v>
      </c>
      <c r="E251" s="141" t="s">
        <v>854</v>
      </c>
      <c r="F251" s="140" t="s">
        <v>384</v>
      </c>
      <c r="G251" s="142"/>
      <c r="H251" s="143">
        <v>350</v>
      </c>
      <c r="I251" s="143">
        <v>7472</v>
      </c>
      <c r="J251" s="140" t="s">
        <v>340</v>
      </c>
      <c r="K251" s="140" t="s">
        <v>340</v>
      </c>
      <c r="L251" s="144" t="s">
        <v>340</v>
      </c>
      <c r="M251" s="140" t="s">
        <v>340</v>
      </c>
      <c r="N251" s="140" t="s">
        <v>340</v>
      </c>
      <c r="O251" s="140" t="s">
        <v>340</v>
      </c>
      <c r="P251" s="144"/>
      <c r="Q251" s="182">
        <v>1</v>
      </c>
      <c r="R251" s="182">
        <v>26.684881602914388</v>
      </c>
      <c r="S251" s="143"/>
      <c r="T251" s="143" t="s">
        <v>340</v>
      </c>
      <c r="U251" s="143" t="s">
        <v>340</v>
      </c>
      <c r="V251" s="140">
        <v>2</v>
      </c>
      <c r="W251" s="146" t="s">
        <v>1280</v>
      </c>
      <c r="X251" s="140"/>
      <c r="Y251" s="140">
        <v>2</v>
      </c>
      <c r="Z251" s="140"/>
      <c r="AA251" s="140"/>
      <c r="AB251" s="147" t="s">
        <v>340</v>
      </c>
      <c r="AC251" s="145" t="s">
        <v>340</v>
      </c>
      <c r="AD251" s="145"/>
      <c r="AE251" s="145"/>
      <c r="AF251" s="148" t="s">
        <v>340</v>
      </c>
      <c r="AG251" s="148" t="s">
        <v>340</v>
      </c>
      <c r="AH251" s="149"/>
      <c r="AI251" s="140"/>
      <c r="AJ251" s="140" t="s">
        <v>340</v>
      </c>
      <c r="AK251" s="183">
        <v>2005</v>
      </c>
      <c r="AL251" s="184">
        <v>610</v>
      </c>
      <c r="AM251" s="184">
        <v>1900</v>
      </c>
      <c r="AN251" s="184">
        <v>2510</v>
      </c>
      <c r="AO251" s="5"/>
      <c r="AP251" s="5"/>
      <c r="AQ251" s="5"/>
      <c r="AR251" s="5"/>
      <c r="AS251" s="5"/>
      <c r="AT251" s="150">
        <v>251</v>
      </c>
    </row>
    <row r="252" spans="1:46" s="185" customFormat="1" ht="15.75">
      <c r="A252" s="139" t="s">
        <v>589</v>
      </c>
      <c r="B252" s="140" t="s">
        <v>363</v>
      </c>
      <c r="C252" s="140" t="s">
        <v>230</v>
      </c>
      <c r="D252" s="141" t="s">
        <v>1112</v>
      </c>
      <c r="E252" s="141" t="s">
        <v>1112</v>
      </c>
      <c r="F252" s="140" t="s">
        <v>497</v>
      </c>
      <c r="G252" s="142"/>
      <c r="H252" s="143"/>
      <c r="I252" s="143"/>
      <c r="J252" s="140" t="s">
        <v>340</v>
      </c>
      <c r="K252" s="140"/>
      <c r="L252" s="144"/>
      <c r="M252" s="140"/>
      <c r="N252" s="140"/>
      <c r="O252" s="140"/>
      <c r="P252" s="144" t="s">
        <v>340</v>
      </c>
      <c r="Q252" s="182"/>
      <c r="R252" s="182"/>
      <c r="S252" s="145"/>
      <c r="T252" s="145"/>
      <c r="U252" s="145"/>
      <c r="V252" s="140"/>
      <c r="W252" s="146" t="s">
        <v>1281</v>
      </c>
      <c r="X252" s="140"/>
      <c r="Y252" s="140">
        <v>1</v>
      </c>
      <c r="Z252" s="140"/>
      <c r="AA252" s="140"/>
      <c r="AB252" s="147"/>
      <c r="AC252" s="145" t="s">
        <v>340</v>
      </c>
      <c r="AD252" s="145"/>
      <c r="AE252" s="145"/>
      <c r="AF252" s="148"/>
      <c r="AG252" s="148"/>
      <c r="AH252" s="149"/>
      <c r="AI252" s="140"/>
      <c r="AJ252" s="140" t="s">
        <v>340</v>
      </c>
      <c r="AK252" s="183"/>
      <c r="AL252" s="184"/>
      <c r="AM252" s="184"/>
      <c r="AN252" s="184"/>
      <c r="AO252" s="5"/>
      <c r="AP252" s="5"/>
      <c r="AQ252" s="5"/>
      <c r="AR252" s="5"/>
      <c r="AS252" s="5"/>
      <c r="AT252" s="150"/>
    </row>
    <row r="253" spans="1:46" s="185" customFormat="1" ht="15.75">
      <c r="A253" s="139" t="s">
        <v>588</v>
      </c>
      <c r="B253" s="140" t="s">
        <v>363</v>
      </c>
      <c r="C253" s="140" t="s">
        <v>129</v>
      </c>
      <c r="D253" s="141" t="s">
        <v>1113</v>
      </c>
      <c r="E253" s="141" t="s">
        <v>1113</v>
      </c>
      <c r="F253" s="140" t="s">
        <v>497</v>
      </c>
      <c r="G253" s="142"/>
      <c r="H253" s="143"/>
      <c r="I253" s="143"/>
      <c r="J253" s="140"/>
      <c r="K253" s="140"/>
      <c r="L253" s="144"/>
      <c r="M253" s="140"/>
      <c r="N253" s="140"/>
      <c r="O253" s="140"/>
      <c r="P253" s="144" t="s">
        <v>340</v>
      </c>
      <c r="Q253" s="182"/>
      <c r="R253" s="182"/>
      <c r="S253" s="143"/>
      <c r="T253" s="143"/>
      <c r="U253" s="143"/>
      <c r="V253" s="140">
        <v>6</v>
      </c>
      <c r="W253" s="146" t="s">
        <v>1148</v>
      </c>
      <c r="X253" s="140"/>
      <c r="Y253" s="140">
        <v>1</v>
      </c>
      <c r="Z253" s="140"/>
      <c r="AA253" s="140"/>
      <c r="AB253" s="147"/>
      <c r="AC253" s="145" t="s">
        <v>340</v>
      </c>
      <c r="AD253" s="145"/>
      <c r="AE253" s="145"/>
      <c r="AF253" s="148"/>
      <c r="AG253" s="148"/>
      <c r="AH253" s="149"/>
      <c r="AI253" s="140"/>
      <c r="AJ253" s="140"/>
      <c r="AK253" s="183"/>
      <c r="AL253" s="184"/>
      <c r="AM253" s="184"/>
      <c r="AN253" s="184"/>
      <c r="AO253" s="5"/>
      <c r="AP253" s="5"/>
      <c r="AQ253" s="5"/>
      <c r="AR253" s="5"/>
      <c r="AS253" s="5"/>
      <c r="AT253" s="150"/>
    </row>
    <row r="254" spans="1:46" s="185" customFormat="1" ht="15.75">
      <c r="A254" s="139" t="s">
        <v>715</v>
      </c>
      <c r="B254" s="140" t="s">
        <v>363</v>
      </c>
      <c r="C254" s="140" t="s">
        <v>1817</v>
      </c>
      <c r="D254" s="141" t="s">
        <v>1818</v>
      </c>
      <c r="E254" s="141" t="s">
        <v>854</v>
      </c>
      <c r="F254" s="140" t="s">
        <v>711</v>
      </c>
      <c r="G254" s="151"/>
      <c r="H254" s="143">
        <v>16</v>
      </c>
      <c r="I254" s="143">
        <v>3585</v>
      </c>
      <c r="J254" s="140" t="s">
        <v>340</v>
      </c>
      <c r="K254" s="140"/>
      <c r="L254" s="144"/>
      <c r="M254" s="140" t="s">
        <v>340</v>
      </c>
      <c r="N254" s="140" t="s">
        <v>340</v>
      </c>
      <c r="O254" s="140" t="s">
        <v>340</v>
      </c>
      <c r="P254" s="144"/>
      <c r="Q254" s="182">
        <v>1</v>
      </c>
      <c r="R254" s="182">
        <v>6.146864686468647</v>
      </c>
      <c r="S254" s="145"/>
      <c r="T254" s="145" t="s">
        <v>340</v>
      </c>
      <c r="U254" s="145"/>
      <c r="V254" s="140">
        <v>5</v>
      </c>
      <c r="W254" s="146" t="s">
        <v>1207</v>
      </c>
      <c r="X254" s="140" t="s">
        <v>340</v>
      </c>
      <c r="Y254" s="140">
        <v>1</v>
      </c>
      <c r="Z254" s="140"/>
      <c r="AA254" s="140" t="s">
        <v>340</v>
      </c>
      <c r="AB254" s="147"/>
      <c r="AC254" s="145" t="s">
        <v>340</v>
      </c>
      <c r="AD254" s="145"/>
      <c r="AE254" s="145"/>
      <c r="AF254" s="148"/>
      <c r="AG254" s="148"/>
      <c r="AH254" s="149"/>
      <c r="AI254" s="140"/>
      <c r="AJ254" s="140"/>
      <c r="AK254" s="183"/>
      <c r="AL254" s="184"/>
      <c r="AM254" s="184"/>
      <c r="AN254" s="184"/>
      <c r="AO254" s="5"/>
      <c r="AP254" s="5"/>
      <c r="AQ254" s="5"/>
      <c r="AR254" s="5"/>
      <c r="AS254" s="5"/>
      <c r="AT254" s="150"/>
    </row>
    <row r="255" spans="1:46" s="185" customFormat="1" ht="30">
      <c r="A255" s="139" t="s">
        <v>578</v>
      </c>
      <c r="B255" s="140" t="s">
        <v>363</v>
      </c>
      <c r="C255" s="140" t="s">
        <v>1897</v>
      </c>
      <c r="D255" s="141" t="s">
        <v>1898</v>
      </c>
      <c r="E255" s="141" t="s">
        <v>1034</v>
      </c>
      <c r="F255" s="140" t="s">
        <v>497</v>
      </c>
      <c r="G255" s="142"/>
      <c r="H255" s="143">
        <v>12990</v>
      </c>
      <c r="I255" s="143">
        <v>13853</v>
      </c>
      <c r="J255" s="140"/>
      <c r="K255" s="140"/>
      <c r="L255" s="144" t="s">
        <v>340</v>
      </c>
      <c r="M255" s="140" t="s">
        <v>340</v>
      </c>
      <c r="N255" s="140" t="s">
        <v>340</v>
      </c>
      <c r="O255" s="140"/>
      <c r="P255" s="144"/>
      <c r="Q255" s="182">
        <v>5</v>
      </c>
      <c r="R255" s="182">
        <v>85.23783488244942</v>
      </c>
      <c r="S255" s="145"/>
      <c r="T255" s="145" t="s">
        <v>340</v>
      </c>
      <c r="U255" s="145" t="s">
        <v>340</v>
      </c>
      <c r="V255" s="153">
        <v>4</v>
      </c>
      <c r="W255" s="146" t="s">
        <v>1177</v>
      </c>
      <c r="X255" s="140"/>
      <c r="Y255" s="140">
        <v>1</v>
      </c>
      <c r="Z255" s="140"/>
      <c r="AA255" s="140"/>
      <c r="AB255" s="147" t="s">
        <v>340</v>
      </c>
      <c r="AC255" s="145" t="s">
        <v>340</v>
      </c>
      <c r="AD255" s="145"/>
      <c r="AE255" s="145"/>
      <c r="AF255" s="148"/>
      <c r="AG255" s="148"/>
      <c r="AH255" s="149"/>
      <c r="AI255" s="140"/>
      <c r="AJ255" s="140"/>
      <c r="AK255" s="183"/>
      <c r="AL255" s="184"/>
      <c r="AM255" s="184"/>
      <c r="AN255" s="184"/>
      <c r="AO255" s="5"/>
      <c r="AP255" s="5"/>
      <c r="AQ255" s="5"/>
      <c r="AR255" s="5">
        <v>8</v>
      </c>
      <c r="AS255" s="5"/>
      <c r="AT255" s="150">
        <v>8</v>
      </c>
    </row>
    <row r="256" spans="1:46" s="185" customFormat="1" ht="45">
      <c r="A256" s="139" t="s">
        <v>362</v>
      </c>
      <c r="B256" s="140" t="s">
        <v>363</v>
      </c>
      <c r="C256" s="140" t="s">
        <v>1517</v>
      </c>
      <c r="D256" s="141" t="s">
        <v>862</v>
      </c>
      <c r="E256" s="141" t="s">
        <v>1512</v>
      </c>
      <c r="F256" s="140" t="s">
        <v>347</v>
      </c>
      <c r="G256" s="142">
        <v>7752372</v>
      </c>
      <c r="H256" s="143"/>
      <c r="I256" s="143">
        <v>198341</v>
      </c>
      <c r="J256" s="140" t="s">
        <v>340</v>
      </c>
      <c r="K256" s="140" t="s">
        <v>340</v>
      </c>
      <c r="L256" s="144" t="s">
        <v>340</v>
      </c>
      <c r="M256" s="140"/>
      <c r="N256" s="140" t="s">
        <v>340</v>
      </c>
      <c r="O256" s="140" t="s">
        <v>340</v>
      </c>
      <c r="P256" s="144"/>
      <c r="Q256" s="182">
        <v>1</v>
      </c>
      <c r="R256" s="182">
        <v>16.695911447682622</v>
      </c>
      <c r="S256" s="145"/>
      <c r="T256" s="145" t="s">
        <v>340</v>
      </c>
      <c r="U256" s="145" t="s">
        <v>340</v>
      </c>
      <c r="V256" s="153">
        <v>7</v>
      </c>
      <c r="W256" s="146" t="s">
        <v>1148</v>
      </c>
      <c r="X256" s="140"/>
      <c r="Y256" s="140">
        <v>3</v>
      </c>
      <c r="Z256" s="140" t="s">
        <v>340</v>
      </c>
      <c r="AA256" s="140"/>
      <c r="AB256" s="147"/>
      <c r="AC256" s="145" t="s">
        <v>340</v>
      </c>
      <c r="AD256" s="145"/>
      <c r="AE256" s="145"/>
      <c r="AF256" s="148" t="s">
        <v>340</v>
      </c>
      <c r="AG256" s="148" t="s">
        <v>340</v>
      </c>
      <c r="AH256" s="149">
        <v>15</v>
      </c>
      <c r="AI256" s="140"/>
      <c r="AJ256" s="140" t="s">
        <v>340</v>
      </c>
      <c r="AK256" s="183"/>
      <c r="AL256" s="184"/>
      <c r="AM256" s="184"/>
      <c r="AN256" s="184"/>
      <c r="AO256" s="5"/>
      <c r="AP256" s="5"/>
      <c r="AQ256" s="5"/>
      <c r="AR256" s="5"/>
      <c r="AS256" s="5"/>
      <c r="AT256" s="150"/>
    </row>
    <row r="257" spans="1:46" s="185" customFormat="1" ht="15.75">
      <c r="A257" s="139" t="s">
        <v>560</v>
      </c>
      <c r="B257" s="140" t="s">
        <v>363</v>
      </c>
      <c r="C257" s="140" t="s">
        <v>1924</v>
      </c>
      <c r="D257" s="141" t="s">
        <v>1044</v>
      </c>
      <c r="E257" s="141" t="s">
        <v>1044</v>
      </c>
      <c r="F257" s="140" t="s">
        <v>497</v>
      </c>
      <c r="G257" s="142"/>
      <c r="H257" s="143"/>
      <c r="I257" s="143">
        <v>2770</v>
      </c>
      <c r="J257" s="140" t="s">
        <v>340</v>
      </c>
      <c r="K257" s="140"/>
      <c r="L257" s="144"/>
      <c r="M257" s="140" t="s">
        <v>340</v>
      </c>
      <c r="N257" s="140" t="s">
        <v>340</v>
      </c>
      <c r="O257" s="140" t="s">
        <v>340</v>
      </c>
      <c r="P257" s="144"/>
      <c r="Q257" s="182">
        <v>1</v>
      </c>
      <c r="R257" s="182">
        <v>3.5001635590448155</v>
      </c>
      <c r="S257" s="143"/>
      <c r="T257" s="143"/>
      <c r="U257" s="143"/>
      <c r="V257" s="140">
        <v>4</v>
      </c>
      <c r="W257" s="146"/>
      <c r="X257" s="140"/>
      <c r="Y257" s="140">
        <v>1</v>
      </c>
      <c r="Z257" s="140"/>
      <c r="AA257" s="140" t="s">
        <v>340</v>
      </c>
      <c r="AB257" s="147"/>
      <c r="AC257" s="145" t="s">
        <v>340</v>
      </c>
      <c r="AD257" s="145"/>
      <c r="AE257" s="145"/>
      <c r="AF257" s="148"/>
      <c r="AG257" s="148"/>
      <c r="AH257" s="149"/>
      <c r="AI257" s="140"/>
      <c r="AJ257" s="140" t="s">
        <v>340</v>
      </c>
      <c r="AK257" s="183"/>
      <c r="AL257" s="184"/>
      <c r="AM257" s="184"/>
      <c r="AN257" s="184"/>
      <c r="AO257" s="5"/>
      <c r="AP257" s="5"/>
      <c r="AQ257" s="5"/>
      <c r="AR257" s="5"/>
      <c r="AS257" s="5"/>
      <c r="AT257" s="150"/>
    </row>
    <row r="258" spans="1:46" s="185" customFormat="1" ht="15.75">
      <c r="A258" s="139" t="s">
        <v>557</v>
      </c>
      <c r="B258" s="140" t="s">
        <v>363</v>
      </c>
      <c r="C258" s="140" t="s">
        <v>12</v>
      </c>
      <c r="D258" s="141" t="s">
        <v>13</v>
      </c>
      <c r="E258" s="141" t="s">
        <v>1054</v>
      </c>
      <c r="F258" s="140" t="s">
        <v>497</v>
      </c>
      <c r="G258" s="142"/>
      <c r="H258" s="143"/>
      <c r="I258" s="143">
        <f>871+851</f>
        <v>1722</v>
      </c>
      <c r="J258" s="140" t="s">
        <v>340</v>
      </c>
      <c r="K258" s="140"/>
      <c r="L258" s="144"/>
      <c r="M258" s="140"/>
      <c r="N258" s="140"/>
      <c r="O258" s="140"/>
      <c r="P258" s="144" t="s">
        <v>340</v>
      </c>
      <c r="Q258" s="182">
        <v>1</v>
      </c>
      <c r="R258" s="182">
        <v>9.988249118683902</v>
      </c>
      <c r="S258" s="143"/>
      <c r="T258" s="143" t="s">
        <v>340</v>
      </c>
      <c r="U258" s="143"/>
      <c r="V258" s="140">
        <v>2</v>
      </c>
      <c r="W258" s="146" t="s">
        <v>1171</v>
      </c>
      <c r="X258" s="140" t="s">
        <v>340</v>
      </c>
      <c r="Y258" s="140">
        <v>1</v>
      </c>
      <c r="Z258" s="140"/>
      <c r="AA258" s="140"/>
      <c r="AB258" s="147"/>
      <c r="AC258" s="145" t="s">
        <v>340</v>
      </c>
      <c r="AD258" s="145"/>
      <c r="AE258" s="145"/>
      <c r="AF258" s="148"/>
      <c r="AG258" s="148"/>
      <c r="AH258" s="149"/>
      <c r="AI258" s="140"/>
      <c r="AJ258" s="140" t="s">
        <v>340</v>
      </c>
      <c r="AK258" s="183"/>
      <c r="AL258" s="184"/>
      <c r="AM258" s="184"/>
      <c r="AN258" s="184"/>
      <c r="AO258" s="5">
        <v>678</v>
      </c>
      <c r="AP258" s="5"/>
      <c r="AQ258" s="5"/>
      <c r="AR258" s="5"/>
      <c r="AS258" s="5"/>
      <c r="AT258" s="150">
        <v>678</v>
      </c>
    </row>
    <row r="259" spans="1:46" s="185" customFormat="1" ht="15.75">
      <c r="A259" s="139" t="s">
        <v>554</v>
      </c>
      <c r="B259" s="140" t="s">
        <v>363</v>
      </c>
      <c r="C259" s="140" t="s">
        <v>149</v>
      </c>
      <c r="D259" s="141" t="s">
        <v>1940</v>
      </c>
      <c r="E259" s="141" t="s">
        <v>1054</v>
      </c>
      <c r="F259" s="140" t="s">
        <v>497</v>
      </c>
      <c r="G259" s="142"/>
      <c r="H259" s="143"/>
      <c r="I259" s="143">
        <v>2</v>
      </c>
      <c r="J259" s="140" t="s">
        <v>340</v>
      </c>
      <c r="K259" s="140"/>
      <c r="L259" s="144"/>
      <c r="M259" s="140"/>
      <c r="N259" s="140"/>
      <c r="O259" s="140"/>
      <c r="P259" s="144" t="s">
        <v>340</v>
      </c>
      <c r="Q259" s="182">
        <v>1</v>
      </c>
      <c r="R259" s="182"/>
      <c r="S259" s="143"/>
      <c r="T259" s="143" t="s">
        <v>340</v>
      </c>
      <c r="U259" s="143"/>
      <c r="V259" s="140">
        <v>3</v>
      </c>
      <c r="W259" s="146" t="s">
        <v>1311</v>
      </c>
      <c r="X259" s="140" t="s">
        <v>340</v>
      </c>
      <c r="Y259" s="140">
        <v>1</v>
      </c>
      <c r="Z259" s="140"/>
      <c r="AA259" s="140"/>
      <c r="AB259" s="147"/>
      <c r="AC259" s="145" t="s">
        <v>340</v>
      </c>
      <c r="AD259" s="145"/>
      <c r="AE259" s="145"/>
      <c r="AF259" s="148"/>
      <c r="AG259" s="148"/>
      <c r="AH259" s="149"/>
      <c r="AI259" s="140"/>
      <c r="AJ259" s="140" t="s">
        <v>340</v>
      </c>
      <c r="AK259" s="183"/>
      <c r="AL259" s="184"/>
      <c r="AM259" s="184"/>
      <c r="AN259" s="184"/>
      <c r="AO259" s="5"/>
      <c r="AP259" s="5"/>
      <c r="AQ259" s="5"/>
      <c r="AR259" s="5"/>
      <c r="AS259" s="5"/>
      <c r="AT259" s="150"/>
    </row>
    <row r="260" spans="1:46" s="185" customFormat="1" ht="15.75">
      <c r="A260" s="139" t="s">
        <v>404</v>
      </c>
      <c r="B260" s="140" t="s">
        <v>363</v>
      </c>
      <c r="C260" s="140" t="s">
        <v>1654</v>
      </c>
      <c r="D260" s="141" t="s">
        <v>966</v>
      </c>
      <c r="E260" s="141" t="s">
        <v>966</v>
      </c>
      <c r="F260" s="140" t="s">
        <v>384</v>
      </c>
      <c r="G260" s="142"/>
      <c r="H260" s="143">
        <v>1388</v>
      </c>
      <c r="I260" s="143">
        <v>3674</v>
      </c>
      <c r="J260" s="140" t="s">
        <v>340</v>
      </c>
      <c r="K260" s="140" t="s">
        <v>340</v>
      </c>
      <c r="L260" s="144"/>
      <c r="M260" s="140" t="s">
        <v>340</v>
      </c>
      <c r="N260" s="140" t="s">
        <v>340</v>
      </c>
      <c r="O260" s="140" t="s">
        <v>340</v>
      </c>
      <c r="P260" s="144"/>
      <c r="Q260" s="182">
        <v>1</v>
      </c>
      <c r="R260" s="182">
        <v>49.312557286892755</v>
      </c>
      <c r="S260" s="143"/>
      <c r="T260" s="143" t="s">
        <v>340</v>
      </c>
      <c r="U260" s="143" t="s">
        <v>340</v>
      </c>
      <c r="V260" s="140">
        <v>2</v>
      </c>
      <c r="W260" s="146" t="s">
        <v>1194</v>
      </c>
      <c r="X260" s="140"/>
      <c r="Y260" s="140">
        <v>1</v>
      </c>
      <c r="Z260" s="140"/>
      <c r="AA260" s="140"/>
      <c r="AB260" s="147"/>
      <c r="AC260" s="145" t="s">
        <v>340</v>
      </c>
      <c r="AD260" s="145"/>
      <c r="AE260" s="145"/>
      <c r="AF260" s="148"/>
      <c r="AG260" s="148"/>
      <c r="AH260" s="149"/>
      <c r="AI260" s="140" t="s">
        <v>340</v>
      </c>
      <c r="AJ260" s="140" t="s">
        <v>340</v>
      </c>
      <c r="AK260" s="183">
        <v>2002</v>
      </c>
      <c r="AL260" s="184">
        <v>600</v>
      </c>
      <c r="AM260" s="184"/>
      <c r="AN260" s="184">
        <v>600</v>
      </c>
      <c r="AO260" s="5">
        <v>3982.2</v>
      </c>
      <c r="AP260" s="5"/>
      <c r="AQ260" s="5"/>
      <c r="AR260" s="5"/>
      <c r="AS260" s="5"/>
      <c r="AT260" s="150">
        <v>4582.2</v>
      </c>
    </row>
    <row r="261" spans="1:46" s="185" customFormat="1" ht="15.75">
      <c r="A261" s="139" t="s">
        <v>475</v>
      </c>
      <c r="B261" s="140" t="s">
        <v>363</v>
      </c>
      <c r="C261" s="140" t="s">
        <v>1760</v>
      </c>
      <c r="D261" s="141" t="s">
        <v>1007</v>
      </c>
      <c r="E261" s="141" t="s">
        <v>1007</v>
      </c>
      <c r="F261" s="140" t="s">
        <v>348</v>
      </c>
      <c r="G261" s="142"/>
      <c r="H261" s="143"/>
      <c r="I261" s="143">
        <f>513+467</f>
        <v>980</v>
      </c>
      <c r="J261" s="140"/>
      <c r="K261" s="140"/>
      <c r="L261" s="144"/>
      <c r="M261" s="140"/>
      <c r="N261" s="140"/>
      <c r="O261" s="140"/>
      <c r="P261" s="144" t="s">
        <v>340</v>
      </c>
      <c r="Q261" s="182">
        <v>1</v>
      </c>
      <c r="R261" s="182">
        <v>47.96573875802998</v>
      </c>
      <c r="S261" s="145"/>
      <c r="T261" s="145" t="s">
        <v>340</v>
      </c>
      <c r="U261" s="145" t="s">
        <v>340</v>
      </c>
      <c r="V261" s="153">
        <v>5</v>
      </c>
      <c r="W261" s="146" t="s">
        <v>1272</v>
      </c>
      <c r="X261" s="140" t="s">
        <v>340</v>
      </c>
      <c r="Y261" s="140">
        <v>1</v>
      </c>
      <c r="Z261" s="140"/>
      <c r="AA261" s="140"/>
      <c r="AB261" s="147"/>
      <c r="AC261" s="145"/>
      <c r="AD261" s="145" t="s">
        <v>340</v>
      </c>
      <c r="AE261" s="145"/>
      <c r="AF261" s="148"/>
      <c r="AG261" s="148"/>
      <c r="AH261" s="149"/>
      <c r="AI261" s="140"/>
      <c r="AJ261" s="140"/>
      <c r="AK261" s="183">
        <v>2003</v>
      </c>
      <c r="AL261" s="184">
        <v>50</v>
      </c>
      <c r="AM261" s="184"/>
      <c r="AN261" s="184">
        <v>50</v>
      </c>
      <c r="AO261" s="5"/>
      <c r="AP261" s="5"/>
      <c r="AQ261" s="5"/>
      <c r="AR261" s="5"/>
      <c r="AS261" s="5"/>
      <c r="AT261" s="150">
        <v>5</v>
      </c>
    </row>
    <row r="262" spans="1:46" s="185" customFormat="1" ht="15.75">
      <c r="A262" s="139" t="s">
        <v>548</v>
      </c>
      <c r="B262" s="140" t="s">
        <v>363</v>
      </c>
      <c r="C262" s="140" t="s">
        <v>1876</v>
      </c>
      <c r="D262" s="141" t="s">
        <v>1031</v>
      </c>
      <c r="E262" s="141" t="s">
        <v>1031</v>
      </c>
      <c r="F262" s="140" t="s">
        <v>497</v>
      </c>
      <c r="G262" s="142"/>
      <c r="H262" s="143">
        <v>1376</v>
      </c>
      <c r="I262" s="143">
        <v>5477</v>
      </c>
      <c r="J262" s="140" t="s">
        <v>340</v>
      </c>
      <c r="K262" s="140" t="s">
        <v>340</v>
      </c>
      <c r="L262" s="144"/>
      <c r="M262" s="140" t="s">
        <v>340</v>
      </c>
      <c r="N262" s="140"/>
      <c r="O262" s="140"/>
      <c r="P262" s="144"/>
      <c r="Q262" s="182">
        <v>1</v>
      </c>
      <c r="R262" s="182">
        <v>53.380102040816325</v>
      </c>
      <c r="S262" s="143"/>
      <c r="T262" s="143" t="s">
        <v>340</v>
      </c>
      <c r="U262" s="143" t="s">
        <v>340</v>
      </c>
      <c r="V262" s="140">
        <v>3</v>
      </c>
      <c r="W262" s="146" t="s">
        <v>1318</v>
      </c>
      <c r="X262" s="140"/>
      <c r="Y262" s="140">
        <v>1</v>
      </c>
      <c r="Z262" s="140"/>
      <c r="AA262" s="140"/>
      <c r="AB262" s="147" t="s">
        <v>340</v>
      </c>
      <c r="AC262" s="145" t="s">
        <v>340</v>
      </c>
      <c r="AD262" s="145"/>
      <c r="AE262" s="145"/>
      <c r="AF262" s="148" t="s">
        <v>340</v>
      </c>
      <c r="AG262" s="148" t="s">
        <v>340</v>
      </c>
      <c r="AH262" s="149"/>
      <c r="AI262" s="140"/>
      <c r="AJ262" s="140" t="s">
        <v>340</v>
      </c>
      <c r="AK262" s="183"/>
      <c r="AL262" s="184"/>
      <c r="AM262" s="184"/>
      <c r="AN262" s="184"/>
      <c r="AO262" s="5">
        <v>2963.5</v>
      </c>
      <c r="AP262" s="5"/>
      <c r="AQ262" s="5"/>
      <c r="AR262" s="5"/>
      <c r="AS262" s="5"/>
      <c r="AT262" s="150">
        <v>2963.5</v>
      </c>
    </row>
    <row r="263" spans="1:46" s="185" customFormat="1" ht="15.75">
      <c r="A263" s="139" t="s">
        <v>403</v>
      </c>
      <c r="B263" s="140" t="s">
        <v>363</v>
      </c>
      <c r="C263" s="140" t="s">
        <v>1604</v>
      </c>
      <c r="D263" s="141" t="s">
        <v>894</v>
      </c>
      <c r="E263" s="141" t="s">
        <v>894</v>
      </c>
      <c r="F263" s="140" t="s">
        <v>384</v>
      </c>
      <c r="G263" s="142"/>
      <c r="H263" s="143">
        <v>3262</v>
      </c>
      <c r="I263" s="143">
        <v>11865</v>
      </c>
      <c r="J263" s="140" t="s">
        <v>340</v>
      </c>
      <c r="K263" s="140"/>
      <c r="L263" s="144" t="s">
        <v>340</v>
      </c>
      <c r="M263" s="140" t="s">
        <v>340</v>
      </c>
      <c r="N263" s="140" t="s">
        <v>340</v>
      </c>
      <c r="O263" s="140"/>
      <c r="P263" s="144"/>
      <c r="Q263" s="182">
        <v>1</v>
      </c>
      <c r="R263" s="182">
        <v>25.811264453562103</v>
      </c>
      <c r="S263" s="143"/>
      <c r="T263" s="143" t="s">
        <v>340</v>
      </c>
      <c r="U263" s="143" t="s">
        <v>340</v>
      </c>
      <c r="V263" s="140">
        <v>1</v>
      </c>
      <c r="W263" s="146" t="s">
        <v>1320</v>
      </c>
      <c r="X263" s="140"/>
      <c r="Y263" s="140">
        <v>1</v>
      </c>
      <c r="Z263" s="140"/>
      <c r="AA263" s="140"/>
      <c r="AB263" s="147" t="s">
        <v>340</v>
      </c>
      <c r="AC263" s="145" t="s">
        <v>340</v>
      </c>
      <c r="AD263" s="145"/>
      <c r="AE263" s="145"/>
      <c r="AF263" s="148" t="s">
        <v>340</v>
      </c>
      <c r="AG263" s="148" t="s">
        <v>340</v>
      </c>
      <c r="AH263" s="149"/>
      <c r="AI263" s="140" t="s">
        <v>340</v>
      </c>
      <c r="AJ263" s="140" t="s">
        <v>340</v>
      </c>
      <c r="AK263" s="183">
        <v>1997</v>
      </c>
      <c r="AL263" s="184">
        <v>1763.193</v>
      </c>
      <c r="AM263" s="184"/>
      <c r="AN263" s="184">
        <v>1763.193</v>
      </c>
      <c r="AO263" s="5">
        <v>5141.7</v>
      </c>
      <c r="AP263" s="5"/>
      <c r="AQ263" s="5"/>
      <c r="AR263" s="5"/>
      <c r="AS263" s="5"/>
      <c r="AT263" s="150">
        <v>694.893</v>
      </c>
    </row>
    <row r="264" spans="1:46" s="185" customFormat="1" ht="15.75">
      <c r="A264" s="139" t="s">
        <v>544</v>
      </c>
      <c r="B264" s="140" t="s">
        <v>363</v>
      </c>
      <c r="C264" s="140" t="s">
        <v>17</v>
      </c>
      <c r="D264" s="141" t="s">
        <v>1940</v>
      </c>
      <c r="E264" s="141" t="s">
        <v>1054</v>
      </c>
      <c r="F264" s="140" t="s">
        <v>497</v>
      </c>
      <c r="G264" s="142"/>
      <c r="H264" s="143"/>
      <c r="I264" s="143">
        <f>180+189</f>
        <v>369</v>
      </c>
      <c r="J264" s="140" t="s">
        <v>340</v>
      </c>
      <c r="K264" s="140"/>
      <c r="L264" s="144"/>
      <c r="M264" s="140"/>
      <c r="N264" s="140"/>
      <c r="O264" s="140"/>
      <c r="P264" s="144" t="s">
        <v>340</v>
      </c>
      <c r="Q264" s="182">
        <v>1</v>
      </c>
      <c r="R264" s="182">
        <v>4.761904761904762</v>
      </c>
      <c r="S264" s="152"/>
      <c r="T264" s="145" t="s">
        <v>340</v>
      </c>
      <c r="U264" s="145"/>
      <c r="V264" s="153">
        <v>1</v>
      </c>
      <c r="W264" s="146" t="s">
        <v>1323</v>
      </c>
      <c r="X264" s="140" t="s">
        <v>340</v>
      </c>
      <c r="Y264" s="140">
        <v>1</v>
      </c>
      <c r="Z264" s="140"/>
      <c r="AA264" s="140"/>
      <c r="AB264" s="147"/>
      <c r="AC264" s="145" t="s">
        <v>340</v>
      </c>
      <c r="AD264" s="145"/>
      <c r="AE264" s="145"/>
      <c r="AF264" s="148"/>
      <c r="AG264" s="148"/>
      <c r="AH264" s="149"/>
      <c r="AI264" s="140"/>
      <c r="AJ264" s="140" t="s">
        <v>340</v>
      </c>
      <c r="AK264" s="183"/>
      <c r="AL264" s="184"/>
      <c r="AM264" s="184"/>
      <c r="AN264" s="184"/>
      <c r="AO264" s="5"/>
      <c r="AP264" s="5"/>
      <c r="AQ264" s="5"/>
      <c r="AR264" s="5"/>
      <c r="AS264" s="5"/>
      <c r="AT264" s="150"/>
    </row>
    <row r="265" spans="1:46" s="185" customFormat="1" ht="30">
      <c r="A265" s="139" t="s">
        <v>713</v>
      </c>
      <c r="B265" s="140" t="s">
        <v>363</v>
      </c>
      <c r="C265" s="140" t="s">
        <v>1822</v>
      </c>
      <c r="D265" s="141" t="s">
        <v>1823</v>
      </c>
      <c r="E265" s="141" t="s">
        <v>854</v>
      </c>
      <c r="F265" s="140" t="s">
        <v>711</v>
      </c>
      <c r="G265" s="142"/>
      <c r="H265" s="143"/>
      <c r="I265" s="143">
        <f>978+955</f>
        <v>1933</v>
      </c>
      <c r="J265" s="140" t="s">
        <v>340</v>
      </c>
      <c r="K265" s="140"/>
      <c r="L265" s="144" t="s">
        <v>340</v>
      </c>
      <c r="M265" s="140"/>
      <c r="N265" s="140" t="s">
        <v>340</v>
      </c>
      <c r="O265" s="140"/>
      <c r="P265" s="144"/>
      <c r="Q265" s="182">
        <v>1</v>
      </c>
      <c r="R265" s="182">
        <v>9.31937172774869</v>
      </c>
      <c r="S265" s="145"/>
      <c r="T265" s="145" t="s">
        <v>340</v>
      </c>
      <c r="U265" s="145"/>
      <c r="V265" s="140"/>
      <c r="W265" s="146" t="s">
        <v>1326</v>
      </c>
      <c r="X265" s="140"/>
      <c r="Y265" s="140">
        <v>1</v>
      </c>
      <c r="Z265" s="140"/>
      <c r="AA265" s="140"/>
      <c r="AB265" s="147"/>
      <c r="AC265" s="145" t="s">
        <v>340</v>
      </c>
      <c r="AD265" s="145"/>
      <c r="AE265" s="145"/>
      <c r="AF265" s="148"/>
      <c r="AG265" s="148"/>
      <c r="AH265" s="149"/>
      <c r="AI265" s="140"/>
      <c r="AJ265" s="140" t="s">
        <v>340</v>
      </c>
      <c r="AK265" s="183"/>
      <c r="AL265" s="184"/>
      <c r="AM265" s="184"/>
      <c r="AN265" s="184"/>
      <c r="AO265" s="5"/>
      <c r="AP265" s="5"/>
      <c r="AQ265" s="5"/>
      <c r="AR265" s="5"/>
      <c r="AS265" s="5"/>
      <c r="AT265" s="150"/>
    </row>
    <row r="266" spans="1:46" s="185" customFormat="1" ht="15.75">
      <c r="A266" s="139" t="s">
        <v>400</v>
      </c>
      <c r="B266" s="140" t="s">
        <v>363</v>
      </c>
      <c r="C266" s="140" t="s">
        <v>1572</v>
      </c>
      <c r="D266" s="141" t="s">
        <v>854</v>
      </c>
      <c r="E266" s="141" t="s">
        <v>1573</v>
      </c>
      <c r="F266" s="140" t="s">
        <v>384</v>
      </c>
      <c r="G266" s="142"/>
      <c r="H266" s="143">
        <v>2865</v>
      </c>
      <c r="I266" s="143">
        <v>22415</v>
      </c>
      <c r="J266" s="140" t="s">
        <v>340</v>
      </c>
      <c r="K266" s="140" t="s">
        <v>340</v>
      </c>
      <c r="L266" s="144" t="s">
        <v>340</v>
      </c>
      <c r="M266" s="140" t="s">
        <v>340</v>
      </c>
      <c r="N266" s="140" t="s">
        <v>340</v>
      </c>
      <c r="O266" s="140" t="s">
        <v>340</v>
      </c>
      <c r="P266" s="144"/>
      <c r="Q266" s="182">
        <v>1</v>
      </c>
      <c r="R266" s="182">
        <v>14.15721761883995</v>
      </c>
      <c r="S266" s="145"/>
      <c r="T266" s="145" t="s">
        <v>340</v>
      </c>
      <c r="U266" s="145" t="s">
        <v>340</v>
      </c>
      <c r="V266" s="140">
        <v>3</v>
      </c>
      <c r="W266" s="146" t="s">
        <v>1266</v>
      </c>
      <c r="X266" s="140"/>
      <c r="Y266" s="140">
        <v>2</v>
      </c>
      <c r="Z266" s="140" t="s">
        <v>340</v>
      </c>
      <c r="AA266" s="140"/>
      <c r="AB266" s="147" t="s">
        <v>340</v>
      </c>
      <c r="AC266" s="145" t="s">
        <v>340</v>
      </c>
      <c r="AD266" s="145"/>
      <c r="AE266" s="145"/>
      <c r="AF266" s="148" t="s">
        <v>340</v>
      </c>
      <c r="AG266" s="148" t="s">
        <v>340</v>
      </c>
      <c r="AH266" s="149"/>
      <c r="AI266" s="140"/>
      <c r="AJ266" s="140" t="s">
        <v>340</v>
      </c>
      <c r="AK266" s="183"/>
      <c r="AL266" s="184"/>
      <c r="AM266" s="184"/>
      <c r="AN266" s="184"/>
      <c r="AO266" s="5"/>
      <c r="AP266" s="5"/>
      <c r="AQ266" s="5"/>
      <c r="AR266" s="5"/>
      <c r="AS266" s="5"/>
      <c r="AT266" s="150"/>
    </row>
    <row r="267" spans="1:46" s="185" customFormat="1" ht="15.75">
      <c r="A267" s="139" t="s">
        <v>473</v>
      </c>
      <c r="B267" s="140" t="s">
        <v>363</v>
      </c>
      <c r="C267" s="140" t="s">
        <v>1763</v>
      </c>
      <c r="D267" s="141" t="s">
        <v>1008</v>
      </c>
      <c r="E267" s="141" t="s">
        <v>1008</v>
      </c>
      <c r="F267" s="140" t="s">
        <v>348</v>
      </c>
      <c r="G267" s="142"/>
      <c r="H267" s="143">
        <v>5920</v>
      </c>
      <c r="I267" s="143">
        <v>4979</v>
      </c>
      <c r="J267" s="140"/>
      <c r="K267" s="140"/>
      <c r="L267" s="144"/>
      <c r="M267" s="140"/>
      <c r="N267" s="140"/>
      <c r="O267" s="140"/>
      <c r="P267" s="144" t="s">
        <v>340</v>
      </c>
      <c r="Q267" s="182">
        <v>5</v>
      </c>
      <c r="R267" s="182">
        <v>80.04814926271442</v>
      </c>
      <c r="S267" s="143"/>
      <c r="T267" s="143" t="s">
        <v>340</v>
      </c>
      <c r="U267" s="143" t="s">
        <v>340</v>
      </c>
      <c r="V267" s="140">
        <v>5</v>
      </c>
      <c r="W267" s="146" t="s">
        <v>1155</v>
      </c>
      <c r="X267" s="140"/>
      <c r="Y267" s="140">
        <v>1</v>
      </c>
      <c r="Z267" s="140"/>
      <c r="AA267" s="140" t="s">
        <v>340</v>
      </c>
      <c r="AB267" s="147" t="s">
        <v>340</v>
      </c>
      <c r="AC267" s="145"/>
      <c r="AD267" s="145" t="s">
        <v>340</v>
      </c>
      <c r="AE267" s="145"/>
      <c r="AF267" s="148"/>
      <c r="AG267" s="148"/>
      <c r="AH267" s="149"/>
      <c r="AI267" s="140"/>
      <c r="AJ267" s="140"/>
      <c r="AK267" s="183">
        <v>1997</v>
      </c>
      <c r="AL267" s="184">
        <v>50</v>
      </c>
      <c r="AM267" s="184"/>
      <c r="AN267" s="184">
        <v>50</v>
      </c>
      <c r="AO267" s="5"/>
      <c r="AP267" s="5"/>
      <c r="AQ267" s="5"/>
      <c r="AR267" s="5">
        <v>1069.2</v>
      </c>
      <c r="AS267" s="5"/>
      <c r="AT267" s="150">
        <v>1119.2</v>
      </c>
    </row>
    <row r="268" spans="1:46" s="185" customFormat="1" ht="30">
      <c r="A268" s="139" t="s">
        <v>491</v>
      </c>
      <c r="B268" s="140" t="s">
        <v>363</v>
      </c>
      <c r="C268" s="140" t="s">
        <v>1790</v>
      </c>
      <c r="D268" s="141" t="s">
        <v>854</v>
      </c>
      <c r="E268" s="141" t="s">
        <v>854</v>
      </c>
      <c r="F268" s="140" t="s">
        <v>490</v>
      </c>
      <c r="G268" s="151"/>
      <c r="H268" s="143">
        <v>94331</v>
      </c>
      <c r="I268" s="143">
        <v>84232</v>
      </c>
      <c r="J268" s="140" t="s">
        <v>340</v>
      </c>
      <c r="K268" s="140" t="s">
        <v>340</v>
      </c>
      <c r="L268" s="144" t="s">
        <v>340</v>
      </c>
      <c r="M268" s="140" t="s">
        <v>340</v>
      </c>
      <c r="N268" s="140" t="s">
        <v>340</v>
      </c>
      <c r="O268" s="140" t="s">
        <v>340</v>
      </c>
      <c r="P268" s="144"/>
      <c r="Q268" s="182">
        <v>4</v>
      </c>
      <c r="R268" s="182">
        <v>57.09272439699486</v>
      </c>
      <c r="S268" s="145"/>
      <c r="T268" s="145" t="s">
        <v>340</v>
      </c>
      <c r="U268" s="145" t="s">
        <v>340</v>
      </c>
      <c r="V268" s="140">
        <v>7</v>
      </c>
      <c r="W268" s="146" t="s">
        <v>1148</v>
      </c>
      <c r="X268" s="140"/>
      <c r="Y268" s="140">
        <v>3</v>
      </c>
      <c r="Z268" s="140" t="s">
        <v>340</v>
      </c>
      <c r="AA268" s="140"/>
      <c r="AB268" s="147"/>
      <c r="AC268" s="145" t="s">
        <v>340</v>
      </c>
      <c r="AD268" s="145"/>
      <c r="AE268" s="145"/>
      <c r="AF268" s="148"/>
      <c r="AG268" s="148"/>
      <c r="AH268" s="149"/>
      <c r="AI268" s="140"/>
      <c r="AJ268" s="140" t="s">
        <v>340</v>
      </c>
      <c r="AK268" s="183">
        <v>2004</v>
      </c>
      <c r="AL268" s="184"/>
      <c r="AM268" s="184"/>
      <c r="AN268" s="184">
        <v>3280</v>
      </c>
      <c r="AO268" s="5"/>
      <c r="AP268" s="5"/>
      <c r="AQ268" s="5"/>
      <c r="AR268" s="5">
        <v>3264.9</v>
      </c>
      <c r="AS268" s="5"/>
      <c r="AT268" s="150">
        <v>6544.9</v>
      </c>
    </row>
    <row r="269" spans="1:46" s="185" customFormat="1" ht="30">
      <c r="A269" s="139" t="s">
        <v>531</v>
      </c>
      <c r="B269" s="140" t="s">
        <v>363</v>
      </c>
      <c r="C269" s="140" t="s">
        <v>26</v>
      </c>
      <c r="D269" s="141" t="s">
        <v>1131</v>
      </c>
      <c r="E269" s="141" t="s">
        <v>1131</v>
      </c>
      <c r="F269" s="140" t="s">
        <v>497</v>
      </c>
      <c r="G269" s="142"/>
      <c r="H269" s="143"/>
      <c r="I269" s="143">
        <f>1017+1054</f>
        <v>2071</v>
      </c>
      <c r="J269" s="140" t="s">
        <v>340</v>
      </c>
      <c r="K269" s="140"/>
      <c r="L269" s="144"/>
      <c r="M269" s="140"/>
      <c r="N269" s="140"/>
      <c r="O269" s="140"/>
      <c r="P269" s="144" t="s">
        <v>340</v>
      </c>
      <c r="Q269" s="182">
        <v>1</v>
      </c>
      <c r="R269" s="182">
        <v>4.364326375711575</v>
      </c>
      <c r="S269" s="143"/>
      <c r="T269" s="143" t="s">
        <v>340</v>
      </c>
      <c r="U269" s="143"/>
      <c r="V269" s="140">
        <v>4</v>
      </c>
      <c r="W269" s="146" t="s">
        <v>1241</v>
      </c>
      <c r="X269" s="140"/>
      <c r="Y269" s="140">
        <v>1</v>
      </c>
      <c r="Z269" s="140"/>
      <c r="AA269" s="140"/>
      <c r="AB269" s="147"/>
      <c r="AC269" s="145" t="s">
        <v>340</v>
      </c>
      <c r="AD269" s="145"/>
      <c r="AE269" s="145"/>
      <c r="AF269" s="148"/>
      <c r="AG269" s="148"/>
      <c r="AH269" s="149"/>
      <c r="AI269" s="140"/>
      <c r="AJ269" s="140" t="s">
        <v>340</v>
      </c>
      <c r="AK269" s="183"/>
      <c r="AL269" s="184"/>
      <c r="AM269" s="184"/>
      <c r="AN269" s="184"/>
      <c r="AO269" s="5">
        <v>277.2</v>
      </c>
      <c r="AP269" s="5"/>
      <c r="AQ269" s="5"/>
      <c r="AR269" s="5"/>
      <c r="AS269" s="5"/>
      <c r="AT269" s="150">
        <v>277.2</v>
      </c>
    </row>
    <row r="270" spans="1:46" s="185" customFormat="1" ht="15.75">
      <c r="A270" s="139" t="s">
        <v>471</v>
      </c>
      <c r="B270" s="140" t="s">
        <v>363</v>
      </c>
      <c r="C270" s="140" t="s">
        <v>1773</v>
      </c>
      <c r="D270" s="141" t="s">
        <v>1009</v>
      </c>
      <c r="E270" s="141" t="s">
        <v>1009</v>
      </c>
      <c r="F270" s="140" t="s">
        <v>348</v>
      </c>
      <c r="G270" s="142"/>
      <c r="H270" s="143">
        <v>8912</v>
      </c>
      <c r="I270" s="143">
        <v>29569</v>
      </c>
      <c r="J270" s="140"/>
      <c r="K270" s="140"/>
      <c r="L270" s="144"/>
      <c r="M270" s="140"/>
      <c r="N270" s="140"/>
      <c r="O270" s="140"/>
      <c r="P270" s="144" t="s">
        <v>340</v>
      </c>
      <c r="Q270" s="182">
        <v>5</v>
      </c>
      <c r="R270" s="182">
        <v>97.23490168539325</v>
      </c>
      <c r="S270" s="145"/>
      <c r="T270" s="145"/>
      <c r="U270" s="145"/>
      <c r="V270" s="140"/>
      <c r="W270" s="146" t="s">
        <v>1337</v>
      </c>
      <c r="X270" s="140"/>
      <c r="Y270" s="140">
        <v>3</v>
      </c>
      <c r="Z270" s="140" t="s">
        <v>340</v>
      </c>
      <c r="AA270" s="140"/>
      <c r="AB270" s="147"/>
      <c r="AC270" s="145" t="s">
        <v>340</v>
      </c>
      <c r="AD270" s="145"/>
      <c r="AE270" s="145"/>
      <c r="AF270" s="148"/>
      <c r="AG270" s="148"/>
      <c r="AH270" s="149"/>
      <c r="AI270" s="140"/>
      <c r="AJ270" s="140"/>
      <c r="AK270" s="183">
        <v>2004</v>
      </c>
      <c r="AL270" s="184">
        <v>50</v>
      </c>
      <c r="AM270" s="184"/>
      <c r="AN270" s="184">
        <v>50</v>
      </c>
      <c r="AO270" s="5"/>
      <c r="AP270" s="5"/>
      <c r="AQ270" s="5"/>
      <c r="AR270" s="5"/>
      <c r="AS270" s="5"/>
      <c r="AT270" s="150">
        <v>5</v>
      </c>
    </row>
    <row r="271" spans="1:46" s="185" customFormat="1" ht="15.75">
      <c r="A271" s="139" t="s">
        <v>524</v>
      </c>
      <c r="B271" s="140" t="s">
        <v>363</v>
      </c>
      <c r="C271" s="140" t="s">
        <v>176</v>
      </c>
      <c r="D271" s="141" t="s">
        <v>2020</v>
      </c>
      <c r="E271" s="141" t="s">
        <v>1054</v>
      </c>
      <c r="F271" s="140" t="s">
        <v>497</v>
      </c>
      <c r="G271" s="142"/>
      <c r="H271" s="143"/>
      <c r="I271" s="143">
        <f>562+520</f>
        <v>1082</v>
      </c>
      <c r="J271" s="140" t="s">
        <v>340</v>
      </c>
      <c r="K271" s="140"/>
      <c r="L271" s="144"/>
      <c r="M271" s="140"/>
      <c r="N271" s="140"/>
      <c r="O271" s="140"/>
      <c r="P271" s="144" t="s">
        <v>340</v>
      </c>
      <c r="Q271" s="182">
        <v>1</v>
      </c>
      <c r="R271" s="182">
        <v>0.9615384615384617</v>
      </c>
      <c r="S271" s="143"/>
      <c r="T271" s="143"/>
      <c r="U271" s="143"/>
      <c r="V271" s="140">
        <v>4</v>
      </c>
      <c r="W271" s="146" t="s">
        <v>1342</v>
      </c>
      <c r="X271" s="140" t="s">
        <v>340</v>
      </c>
      <c r="Y271" s="140">
        <v>1</v>
      </c>
      <c r="Z271" s="140"/>
      <c r="AA271" s="140"/>
      <c r="AB271" s="147"/>
      <c r="AC271" s="145" t="s">
        <v>340</v>
      </c>
      <c r="AD271" s="145"/>
      <c r="AE271" s="145"/>
      <c r="AF271" s="148"/>
      <c r="AG271" s="148"/>
      <c r="AH271" s="149"/>
      <c r="AI271" s="140"/>
      <c r="AJ271" s="140" t="s">
        <v>340</v>
      </c>
      <c r="AK271" s="183"/>
      <c r="AL271" s="184"/>
      <c r="AM271" s="184"/>
      <c r="AN271" s="184"/>
      <c r="AO271" s="5"/>
      <c r="AP271" s="5"/>
      <c r="AQ271" s="5"/>
      <c r="AR271" s="5"/>
      <c r="AS271" s="5"/>
      <c r="AT271" s="150"/>
    </row>
    <row r="272" spans="1:46" s="185" customFormat="1" ht="30">
      <c r="A272" s="139" t="s">
        <v>522</v>
      </c>
      <c r="B272" s="140" t="s">
        <v>363</v>
      </c>
      <c r="C272" s="140" t="s">
        <v>251</v>
      </c>
      <c r="D272" s="141" t="s">
        <v>252</v>
      </c>
      <c r="E272" s="141" t="s">
        <v>1098</v>
      </c>
      <c r="F272" s="140" t="s">
        <v>497</v>
      </c>
      <c r="G272" s="142"/>
      <c r="H272" s="143"/>
      <c r="I272" s="143"/>
      <c r="J272" s="140" t="s">
        <v>340</v>
      </c>
      <c r="K272" s="140"/>
      <c r="L272" s="144"/>
      <c r="M272" s="140"/>
      <c r="N272" s="140"/>
      <c r="O272" s="140"/>
      <c r="P272" s="144" t="s">
        <v>340</v>
      </c>
      <c r="Q272" s="182"/>
      <c r="R272" s="182"/>
      <c r="S272" s="143"/>
      <c r="T272" s="143"/>
      <c r="U272" s="143"/>
      <c r="V272" s="140">
        <v>6</v>
      </c>
      <c r="W272" s="146"/>
      <c r="X272" s="140"/>
      <c r="Y272" s="140">
        <v>1</v>
      </c>
      <c r="Z272" s="140"/>
      <c r="AA272" s="140"/>
      <c r="AB272" s="147"/>
      <c r="AC272" s="145" t="s">
        <v>340</v>
      </c>
      <c r="AD272" s="145"/>
      <c r="AE272" s="145"/>
      <c r="AF272" s="148"/>
      <c r="AG272" s="148"/>
      <c r="AH272" s="149"/>
      <c r="AI272" s="140"/>
      <c r="AJ272" s="140"/>
      <c r="AK272" s="183"/>
      <c r="AL272" s="184"/>
      <c r="AM272" s="184"/>
      <c r="AN272" s="184"/>
      <c r="AO272" s="5">
        <v>160</v>
      </c>
      <c r="AP272" s="5"/>
      <c r="AQ272" s="5"/>
      <c r="AR272" s="5"/>
      <c r="AS272" s="5"/>
      <c r="AT272" s="150">
        <v>16</v>
      </c>
    </row>
    <row r="273" spans="1:46" s="185" customFormat="1" ht="30">
      <c r="A273" s="139" t="s">
        <v>468</v>
      </c>
      <c r="B273" s="140" t="s">
        <v>363</v>
      </c>
      <c r="C273" s="140" t="s">
        <v>1765</v>
      </c>
      <c r="D273" s="141" t="s">
        <v>1766</v>
      </c>
      <c r="E273" s="141" t="s">
        <v>1011</v>
      </c>
      <c r="F273" s="140" t="s">
        <v>348</v>
      </c>
      <c r="G273" s="142"/>
      <c r="H273" s="143">
        <v>8167</v>
      </c>
      <c r="I273" s="143">
        <v>9283</v>
      </c>
      <c r="J273" s="140"/>
      <c r="K273" s="140"/>
      <c r="L273" s="144"/>
      <c r="M273" s="140"/>
      <c r="N273" s="140"/>
      <c r="O273" s="140"/>
      <c r="P273" s="144" t="s">
        <v>340</v>
      </c>
      <c r="Q273" s="182">
        <v>2</v>
      </c>
      <c r="R273" s="182">
        <v>47.42569433165503</v>
      </c>
      <c r="S273" s="145"/>
      <c r="T273" s="145" t="s">
        <v>340</v>
      </c>
      <c r="U273" s="145"/>
      <c r="V273" s="140">
        <v>6</v>
      </c>
      <c r="W273" s="146" t="s">
        <v>1289</v>
      </c>
      <c r="X273" s="140" t="s">
        <v>340</v>
      </c>
      <c r="Y273" s="140">
        <v>1</v>
      </c>
      <c r="Z273" s="140"/>
      <c r="AA273" s="140" t="s">
        <v>340</v>
      </c>
      <c r="AB273" s="147"/>
      <c r="AC273" s="145" t="s">
        <v>340</v>
      </c>
      <c r="AD273" s="145"/>
      <c r="AE273" s="145"/>
      <c r="AF273" s="148"/>
      <c r="AG273" s="148"/>
      <c r="AH273" s="149"/>
      <c r="AI273" s="140"/>
      <c r="AJ273" s="140"/>
      <c r="AK273" s="183">
        <v>1995</v>
      </c>
      <c r="AL273" s="184"/>
      <c r="AM273" s="184"/>
      <c r="AN273" s="184"/>
      <c r="AO273" s="5"/>
      <c r="AP273" s="5"/>
      <c r="AQ273" s="5"/>
      <c r="AR273" s="5"/>
      <c r="AS273" s="5"/>
      <c r="AT273" s="150"/>
    </row>
    <row r="274" spans="1:46" s="185" customFormat="1" ht="15.75">
      <c r="A274" s="139" t="s">
        <v>514</v>
      </c>
      <c r="B274" s="140" t="s">
        <v>363</v>
      </c>
      <c r="C274" s="140" t="s">
        <v>180</v>
      </c>
      <c r="D274" s="141" t="s">
        <v>181</v>
      </c>
      <c r="E274" s="141" t="s">
        <v>1054</v>
      </c>
      <c r="F274" s="140" t="s">
        <v>497</v>
      </c>
      <c r="G274" s="142"/>
      <c r="H274" s="143"/>
      <c r="I274" s="143"/>
      <c r="J274" s="140" t="s">
        <v>340</v>
      </c>
      <c r="K274" s="140"/>
      <c r="L274" s="144"/>
      <c r="M274" s="140"/>
      <c r="N274" s="140"/>
      <c r="O274" s="140"/>
      <c r="P274" s="144" t="s">
        <v>340</v>
      </c>
      <c r="Q274" s="182"/>
      <c r="R274" s="182"/>
      <c r="S274" s="145"/>
      <c r="T274" s="145" t="s">
        <v>340</v>
      </c>
      <c r="U274" s="145"/>
      <c r="V274" s="140">
        <v>1</v>
      </c>
      <c r="W274" s="146" t="s">
        <v>1348</v>
      </c>
      <c r="X274" s="140" t="s">
        <v>340</v>
      </c>
      <c r="Y274" s="140">
        <v>1</v>
      </c>
      <c r="Z274" s="140"/>
      <c r="AA274" s="140"/>
      <c r="AB274" s="147"/>
      <c r="AC274" s="145" t="s">
        <v>340</v>
      </c>
      <c r="AD274" s="145"/>
      <c r="AE274" s="145"/>
      <c r="AF274" s="148"/>
      <c r="AG274" s="148"/>
      <c r="AH274" s="149"/>
      <c r="AI274" s="140"/>
      <c r="AJ274" s="140" t="s">
        <v>340</v>
      </c>
      <c r="AK274" s="183"/>
      <c r="AL274" s="184"/>
      <c r="AM274" s="184"/>
      <c r="AN274" s="184"/>
      <c r="AO274" s="5"/>
      <c r="AP274" s="5"/>
      <c r="AQ274" s="5"/>
      <c r="AR274" s="5"/>
      <c r="AS274" s="5"/>
      <c r="AT274" s="150"/>
    </row>
    <row r="275" spans="1:46" s="185" customFormat="1" ht="30">
      <c r="A275" s="139" t="s">
        <v>388</v>
      </c>
      <c r="B275" s="140" t="s">
        <v>363</v>
      </c>
      <c r="C275" s="140" t="s">
        <v>1632</v>
      </c>
      <c r="D275" s="141" t="s">
        <v>897</v>
      </c>
      <c r="E275" s="141" t="s">
        <v>897</v>
      </c>
      <c r="F275" s="140" t="s">
        <v>384</v>
      </c>
      <c r="G275" s="142"/>
      <c r="H275" s="143">
        <v>2212</v>
      </c>
      <c r="I275" s="143">
        <v>13438</v>
      </c>
      <c r="J275" s="140" t="s">
        <v>340</v>
      </c>
      <c r="K275" s="140" t="s">
        <v>340</v>
      </c>
      <c r="L275" s="144" t="s">
        <v>340</v>
      </c>
      <c r="M275" s="140" t="s">
        <v>340</v>
      </c>
      <c r="N275" s="140" t="s">
        <v>340</v>
      </c>
      <c r="O275" s="140" t="s">
        <v>340</v>
      </c>
      <c r="P275" s="144"/>
      <c r="Q275" s="182">
        <v>1</v>
      </c>
      <c r="R275" s="182">
        <v>28.894613960228643</v>
      </c>
      <c r="S275" s="145"/>
      <c r="T275" s="145" t="s">
        <v>340</v>
      </c>
      <c r="U275" s="145" t="s">
        <v>340</v>
      </c>
      <c r="V275" s="140">
        <v>1</v>
      </c>
      <c r="W275" s="146" t="s">
        <v>1278</v>
      </c>
      <c r="X275" s="140"/>
      <c r="Y275" s="140">
        <v>1</v>
      </c>
      <c r="Z275" s="140" t="s">
        <v>340</v>
      </c>
      <c r="AA275" s="140"/>
      <c r="AB275" s="147" t="s">
        <v>340</v>
      </c>
      <c r="AC275" s="145" t="s">
        <v>340</v>
      </c>
      <c r="AD275" s="145"/>
      <c r="AE275" s="145"/>
      <c r="AF275" s="148" t="s">
        <v>340</v>
      </c>
      <c r="AG275" s="148" t="s">
        <v>340</v>
      </c>
      <c r="AH275" s="149">
        <v>10</v>
      </c>
      <c r="AI275" s="140" t="s">
        <v>340</v>
      </c>
      <c r="AJ275" s="140" t="s">
        <v>340</v>
      </c>
      <c r="AK275" s="183">
        <v>1999</v>
      </c>
      <c r="AL275" s="184">
        <v>992.8</v>
      </c>
      <c r="AM275" s="184"/>
      <c r="AN275" s="184">
        <v>992.8</v>
      </c>
      <c r="AO275" s="5">
        <v>2566.8</v>
      </c>
      <c r="AP275" s="5"/>
      <c r="AQ275" s="5"/>
      <c r="AR275" s="5">
        <v>19.6</v>
      </c>
      <c r="AS275" s="5"/>
      <c r="AT275" s="150">
        <v>3579.2</v>
      </c>
    </row>
    <row r="276" spans="1:46" s="185" customFormat="1" ht="15.75">
      <c r="A276" s="139" t="s">
        <v>712</v>
      </c>
      <c r="B276" s="140" t="s">
        <v>363</v>
      </c>
      <c r="C276" s="140" t="s">
        <v>1828</v>
      </c>
      <c r="D276" s="141" t="s">
        <v>1829</v>
      </c>
      <c r="E276" s="141" t="s">
        <v>854</v>
      </c>
      <c r="F276" s="140" t="s">
        <v>711</v>
      </c>
      <c r="G276" s="142"/>
      <c r="H276" s="143">
        <v>1662</v>
      </c>
      <c r="I276" s="143">
        <v>2290</v>
      </c>
      <c r="J276" s="140" t="s">
        <v>340</v>
      </c>
      <c r="K276" s="140"/>
      <c r="L276" s="144"/>
      <c r="M276" s="140" t="s">
        <v>340</v>
      </c>
      <c r="N276" s="140" t="s">
        <v>340</v>
      </c>
      <c r="O276" s="140" t="s">
        <v>340</v>
      </c>
      <c r="P276" s="144"/>
      <c r="Q276" s="182">
        <v>1</v>
      </c>
      <c r="R276" s="182">
        <v>1.5717092337917486</v>
      </c>
      <c r="S276" s="143"/>
      <c r="T276" s="143"/>
      <c r="U276" s="143"/>
      <c r="V276" s="140">
        <v>2</v>
      </c>
      <c r="W276" s="146" t="s">
        <v>1351</v>
      </c>
      <c r="X276" s="140" t="s">
        <v>340</v>
      </c>
      <c r="Y276" s="140">
        <v>1</v>
      </c>
      <c r="Z276" s="140"/>
      <c r="AA276" s="140"/>
      <c r="AB276" s="147"/>
      <c r="AC276" s="145" t="s">
        <v>340</v>
      </c>
      <c r="AD276" s="145"/>
      <c r="AE276" s="145"/>
      <c r="AF276" s="148"/>
      <c r="AG276" s="148"/>
      <c r="AH276" s="149"/>
      <c r="AI276" s="140"/>
      <c r="AJ276" s="140" t="s">
        <v>340</v>
      </c>
      <c r="AK276" s="183"/>
      <c r="AL276" s="184"/>
      <c r="AM276" s="184"/>
      <c r="AN276" s="184"/>
      <c r="AO276" s="5"/>
      <c r="AP276" s="5"/>
      <c r="AQ276" s="5"/>
      <c r="AR276" s="5"/>
      <c r="AS276" s="5"/>
      <c r="AT276" s="150"/>
    </row>
    <row r="277" spans="1:46" s="185" customFormat="1" ht="15.75">
      <c r="A277" s="154" t="s">
        <v>710</v>
      </c>
      <c r="B277" s="155" t="s">
        <v>363</v>
      </c>
      <c r="C277" s="155" t="s">
        <v>1839</v>
      </c>
      <c r="D277" s="156" t="s">
        <v>1840</v>
      </c>
      <c r="E277" s="156" t="s">
        <v>854</v>
      </c>
      <c r="F277" s="155" t="s">
        <v>711</v>
      </c>
      <c r="G277" s="157"/>
      <c r="H277" s="158">
        <v>44</v>
      </c>
      <c r="I277" s="158">
        <v>1330</v>
      </c>
      <c r="J277" s="155" t="s">
        <v>340</v>
      </c>
      <c r="K277" s="155"/>
      <c r="L277" s="159"/>
      <c r="M277" s="155"/>
      <c r="N277" s="155"/>
      <c r="O277" s="155"/>
      <c r="P277" s="159" t="s">
        <v>340</v>
      </c>
      <c r="Q277" s="186">
        <v>1</v>
      </c>
      <c r="R277" s="186">
        <v>3.1651829871414443</v>
      </c>
      <c r="S277" s="158"/>
      <c r="T277" s="158"/>
      <c r="U277" s="158"/>
      <c r="V277" s="155">
        <v>4</v>
      </c>
      <c r="W277" s="160" t="s">
        <v>1355</v>
      </c>
      <c r="X277" s="155" t="s">
        <v>340</v>
      </c>
      <c r="Y277" s="155">
        <v>1</v>
      </c>
      <c r="Z277" s="155"/>
      <c r="AA277" s="155" t="s">
        <v>340</v>
      </c>
      <c r="AB277" s="161"/>
      <c r="AC277" s="162" t="s">
        <v>340</v>
      </c>
      <c r="AD277" s="162"/>
      <c r="AE277" s="162"/>
      <c r="AF277" s="163"/>
      <c r="AG277" s="163"/>
      <c r="AH277" s="164"/>
      <c r="AI277" s="155"/>
      <c r="AJ277" s="155" t="s">
        <v>340</v>
      </c>
      <c r="AK277" s="187"/>
      <c r="AL277" s="188"/>
      <c r="AM277" s="188"/>
      <c r="AN277" s="188"/>
      <c r="AO277" s="137"/>
      <c r="AP277" s="137"/>
      <c r="AQ277" s="137"/>
      <c r="AR277" s="137"/>
      <c r="AS277" s="137"/>
      <c r="AT277" s="165"/>
    </row>
    <row r="278" spans="1:46" s="185" customFormat="1" ht="30">
      <c r="A278" s="139" t="s">
        <v>700</v>
      </c>
      <c r="B278" s="140" t="s">
        <v>358</v>
      </c>
      <c r="C278" s="140" t="s">
        <v>1871</v>
      </c>
      <c r="D278" s="141" t="s">
        <v>1024</v>
      </c>
      <c r="E278" s="141" t="s">
        <v>1024</v>
      </c>
      <c r="F278" s="140" t="s">
        <v>497</v>
      </c>
      <c r="G278" s="142"/>
      <c r="H278" s="143">
        <v>410</v>
      </c>
      <c r="I278" s="143">
        <v>3226</v>
      </c>
      <c r="J278" s="140"/>
      <c r="K278" s="140"/>
      <c r="L278" s="144" t="s">
        <v>340</v>
      </c>
      <c r="M278" s="140"/>
      <c r="N278" s="140" t="s">
        <v>340</v>
      </c>
      <c r="O278" s="140"/>
      <c r="P278" s="144"/>
      <c r="Q278" s="182">
        <v>1</v>
      </c>
      <c r="R278" s="182">
        <v>24.13793103448276</v>
      </c>
      <c r="S278" s="145"/>
      <c r="T278" s="145"/>
      <c r="U278" s="145"/>
      <c r="V278" s="140">
        <v>2</v>
      </c>
      <c r="W278" s="146" t="s">
        <v>1159</v>
      </c>
      <c r="X278" s="140"/>
      <c r="Y278" s="140">
        <v>1</v>
      </c>
      <c r="Z278" s="140"/>
      <c r="AA278" s="140" t="s">
        <v>340</v>
      </c>
      <c r="AB278" s="147"/>
      <c r="AC278" s="145" t="s">
        <v>340</v>
      </c>
      <c r="AD278" s="145"/>
      <c r="AE278" s="145"/>
      <c r="AF278" s="148"/>
      <c r="AG278" s="148"/>
      <c r="AH278" s="149">
        <v>13</v>
      </c>
      <c r="AI278" s="140"/>
      <c r="AJ278" s="140"/>
      <c r="AK278" s="183"/>
      <c r="AL278" s="184"/>
      <c r="AM278" s="184"/>
      <c r="AN278" s="184"/>
      <c r="AO278" s="5">
        <v>1659.6</v>
      </c>
      <c r="AP278" s="5"/>
      <c r="AQ278" s="5"/>
      <c r="AR278" s="5">
        <v>24.2</v>
      </c>
      <c r="AS278" s="5"/>
      <c r="AT278" s="150">
        <v>1683.8</v>
      </c>
    </row>
    <row r="279" spans="1:46" s="185" customFormat="1" ht="15.75">
      <c r="A279" s="139" t="s">
        <v>446</v>
      </c>
      <c r="B279" s="140" t="s">
        <v>358</v>
      </c>
      <c r="C279" s="140" t="s">
        <v>1718</v>
      </c>
      <c r="D279" s="141" t="s">
        <v>975</v>
      </c>
      <c r="E279" s="141" t="s">
        <v>975</v>
      </c>
      <c r="F279" s="140" t="s">
        <v>384</v>
      </c>
      <c r="G279" s="142"/>
      <c r="H279" s="143"/>
      <c r="I279" s="143">
        <v>2</v>
      </c>
      <c r="J279" s="140"/>
      <c r="K279" s="140" t="s">
        <v>340</v>
      </c>
      <c r="L279" s="144"/>
      <c r="M279" s="140"/>
      <c r="N279" s="140"/>
      <c r="O279" s="140"/>
      <c r="P279" s="144" t="s">
        <v>340</v>
      </c>
      <c r="Q279" s="182">
        <v>5</v>
      </c>
      <c r="R279" s="182">
        <v>69.94535519125682</v>
      </c>
      <c r="S279" s="143"/>
      <c r="T279" s="143"/>
      <c r="U279" s="143"/>
      <c r="V279" s="140">
        <v>3</v>
      </c>
      <c r="W279" s="146" t="s">
        <v>1182</v>
      </c>
      <c r="X279" s="140"/>
      <c r="Y279" s="140">
        <v>1</v>
      </c>
      <c r="Z279" s="140"/>
      <c r="AA279" s="140"/>
      <c r="AB279" s="147" t="s">
        <v>340</v>
      </c>
      <c r="AC279" s="145"/>
      <c r="AD279" s="145" t="s">
        <v>340</v>
      </c>
      <c r="AE279" s="145"/>
      <c r="AF279" s="148"/>
      <c r="AG279" s="148"/>
      <c r="AH279" s="149"/>
      <c r="AI279" s="140" t="s">
        <v>340</v>
      </c>
      <c r="AJ279" s="140"/>
      <c r="AK279" s="183">
        <v>1996</v>
      </c>
      <c r="AL279" s="184">
        <v>2201.636</v>
      </c>
      <c r="AM279" s="184"/>
      <c r="AN279" s="184">
        <v>2201.636</v>
      </c>
      <c r="AO279" s="5">
        <v>2234</v>
      </c>
      <c r="AP279" s="5"/>
      <c r="AQ279" s="5"/>
      <c r="AR279" s="5">
        <v>31.4</v>
      </c>
      <c r="AS279" s="5"/>
      <c r="AT279" s="150">
        <v>4467.36</v>
      </c>
    </row>
    <row r="280" spans="1:46" s="185" customFormat="1" ht="15.75">
      <c r="A280" s="139" t="s">
        <v>373</v>
      </c>
      <c r="B280" s="140" t="s">
        <v>358</v>
      </c>
      <c r="C280" s="140" t="s">
        <v>1561</v>
      </c>
      <c r="D280" s="141" t="s">
        <v>862</v>
      </c>
      <c r="E280" s="141" t="s">
        <v>858</v>
      </c>
      <c r="F280" s="140" t="s">
        <v>347</v>
      </c>
      <c r="G280" s="151">
        <v>182787</v>
      </c>
      <c r="H280" s="143">
        <v>5073</v>
      </c>
      <c r="I280" s="143">
        <v>21592</v>
      </c>
      <c r="J280" s="140" t="s">
        <v>340</v>
      </c>
      <c r="K280" s="140" t="s">
        <v>340</v>
      </c>
      <c r="L280" s="144" t="s">
        <v>340</v>
      </c>
      <c r="M280" s="140"/>
      <c r="N280" s="140" t="s">
        <v>340</v>
      </c>
      <c r="O280" s="140"/>
      <c r="P280" s="144"/>
      <c r="Q280" s="182">
        <v>1</v>
      </c>
      <c r="R280" s="182">
        <v>40.42277602196778</v>
      </c>
      <c r="S280" s="145"/>
      <c r="T280" s="145"/>
      <c r="U280" s="145"/>
      <c r="V280" s="140">
        <v>3</v>
      </c>
      <c r="W280" s="146" t="s">
        <v>1148</v>
      </c>
      <c r="X280" s="140"/>
      <c r="Y280" s="140">
        <v>2</v>
      </c>
      <c r="Z280" s="140" t="s">
        <v>340</v>
      </c>
      <c r="AA280" s="140"/>
      <c r="AB280" s="147" t="s">
        <v>340</v>
      </c>
      <c r="AC280" s="145" t="s">
        <v>340</v>
      </c>
      <c r="AD280" s="145"/>
      <c r="AE280" s="145"/>
      <c r="AF280" s="148"/>
      <c r="AG280" s="148"/>
      <c r="AH280" s="149">
        <v>13</v>
      </c>
      <c r="AI280" s="140"/>
      <c r="AJ280" s="140" t="s">
        <v>340</v>
      </c>
      <c r="AK280" s="183"/>
      <c r="AL280" s="184"/>
      <c r="AM280" s="184"/>
      <c r="AN280" s="184"/>
      <c r="AO280" s="5"/>
      <c r="AP280" s="5"/>
      <c r="AQ280" s="5"/>
      <c r="AR280" s="5">
        <v>2109.5</v>
      </c>
      <c r="AS280" s="5"/>
      <c r="AT280" s="150">
        <v>219.5</v>
      </c>
    </row>
    <row r="281" spans="1:46" s="185" customFormat="1" ht="15.75">
      <c r="A281" s="139" t="s">
        <v>642</v>
      </c>
      <c r="B281" s="140" t="s">
        <v>358</v>
      </c>
      <c r="C281" s="140" t="s">
        <v>211</v>
      </c>
      <c r="D281" s="141" t="s">
        <v>1092</v>
      </c>
      <c r="E281" s="141" t="s">
        <v>1092</v>
      </c>
      <c r="F281" s="140" t="s">
        <v>497</v>
      </c>
      <c r="G281" s="142"/>
      <c r="H281" s="143"/>
      <c r="I281" s="143"/>
      <c r="J281" s="140"/>
      <c r="K281" s="140"/>
      <c r="L281" s="144"/>
      <c r="M281" s="140"/>
      <c r="N281" s="140"/>
      <c r="O281" s="140"/>
      <c r="P281" s="144" t="s">
        <v>340</v>
      </c>
      <c r="Q281" s="182"/>
      <c r="R281" s="182"/>
      <c r="S281" s="143"/>
      <c r="T281" s="143"/>
      <c r="U281" s="143"/>
      <c r="V281" s="140"/>
      <c r="W281" s="146" t="s">
        <v>1229</v>
      </c>
      <c r="X281" s="140"/>
      <c r="Y281" s="140">
        <v>1</v>
      </c>
      <c r="Z281" s="140"/>
      <c r="AA281" s="140"/>
      <c r="AB281" s="147"/>
      <c r="AC281" s="145" t="s">
        <v>340</v>
      </c>
      <c r="AD281" s="145"/>
      <c r="AE281" s="145"/>
      <c r="AF281" s="148"/>
      <c r="AG281" s="148"/>
      <c r="AH281" s="149"/>
      <c r="AI281" s="140"/>
      <c r="AJ281" s="140"/>
      <c r="AK281" s="183"/>
      <c r="AL281" s="184"/>
      <c r="AM281" s="184"/>
      <c r="AN281" s="184"/>
      <c r="AO281" s="5"/>
      <c r="AP281" s="5"/>
      <c r="AQ281" s="5"/>
      <c r="AR281" s="5"/>
      <c r="AS281" s="5"/>
      <c r="AT281" s="150"/>
    </row>
    <row r="282" spans="1:46" s="185" customFormat="1" ht="15.75">
      <c r="A282" s="139" t="s">
        <v>420</v>
      </c>
      <c r="B282" s="140" t="s">
        <v>358</v>
      </c>
      <c r="C282" s="140" t="s">
        <v>1703</v>
      </c>
      <c r="D282" s="141" t="s">
        <v>962</v>
      </c>
      <c r="E282" s="141" t="s">
        <v>962</v>
      </c>
      <c r="F282" s="140" t="s">
        <v>384</v>
      </c>
      <c r="G282" s="142"/>
      <c r="H282" s="143">
        <v>2696</v>
      </c>
      <c r="I282" s="143">
        <v>2954</v>
      </c>
      <c r="J282" s="140"/>
      <c r="K282" s="140"/>
      <c r="L282" s="144" t="s">
        <v>340</v>
      </c>
      <c r="M282" s="140"/>
      <c r="N282" s="140" t="s">
        <v>340</v>
      </c>
      <c r="O282" s="140"/>
      <c r="P282" s="144"/>
      <c r="Q282" s="182">
        <v>1</v>
      </c>
      <c r="R282" s="182">
        <v>35.02824858757062</v>
      </c>
      <c r="S282" s="145"/>
      <c r="T282" s="145"/>
      <c r="U282" s="145"/>
      <c r="V282" s="140">
        <v>5</v>
      </c>
      <c r="W282" s="146" t="s">
        <v>1278</v>
      </c>
      <c r="X282" s="140"/>
      <c r="Y282" s="140">
        <v>1</v>
      </c>
      <c r="Z282" s="140"/>
      <c r="AA282" s="140" t="s">
        <v>340</v>
      </c>
      <c r="AB282" s="147"/>
      <c r="AC282" s="145" t="s">
        <v>340</v>
      </c>
      <c r="AD282" s="145"/>
      <c r="AE282" s="145"/>
      <c r="AF282" s="148"/>
      <c r="AG282" s="148"/>
      <c r="AH282" s="149"/>
      <c r="AI282" s="140" t="s">
        <v>340</v>
      </c>
      <c r="AJ282" s="140"/>
      <c r="AK282" s="183">
        <v>1996</v>
      </c>
      <c r="AL282" s="184">
        <v>590.654</v>
      </c>
      <c r="AM282" s="184"/>
      <c r="AN282" s="184">
        <v>590.654</v>
      </c>
      <c r="AO282" s="5">
        <v>3057.9</v>
      </c>
      <c r="AP282" s="5"/>
      <c r="AQ282" s="5"/>
      <c r="AR282" s="5">
        <v>77.9</v>
      </c>
      <c r="AS282" s="5"/>
      <c r="AT282" s="150">
        <v>3726.454</v>
      </c>
    </row>
    <row r="283" spans="1:46" s="185" customFormat="1" ht="30">
      <c r="A283" s="139" t="s">
        <v>365</v>
      </c>
      <c r="B283" s="140" t="s">
        <v>358</v>
      </c>
      <c r="C283" s="140" t="s">
        <v>1528</v>
      </c>
      <c r="D283" s="141" t="s">
        <v>862</v>
      </c>
      <c r="E283" s="141" t="s">
        <v>865</v>
      </c>
      <c r="F283" s="140" t="s">
        <v>347</v>
      </c>
      <c r="G283" s="142">
        <v>425945</v>
      </c>
      <c r="H283" s="143">
        <v>22536</v>
      </c>
      <c r="I283" s="143">
        <v>42260</v>
      </c>
      <c r="J283" s="140" t="s">
        <v>340</v>
      </c>
      <c r="K283" s="140" t="s">
        <v>340</v>
      </c>
      <c r="L283" s="144" t="s">
        <v>340</v>
      </c>
      <c r="M283" s="140"/>
      <c r="N283" s="140" t="s">
        <v>340</v>
      </c>
      <c r="O283" s="140" t="s">
        <v>340</v>
      </c>
      <c r="P283" s="144"/>
      <c r="Q283" s="182">
        <v>1</v>
      </c>
      <c r="R283" s="182">
        <v>13.78299842395587</v>
      </c>
      <c r="S283" s="143"/>
      <c r="T283" s="143"/>
      <c r="U283" s="143"/>
      <c r="V283" s="140">
        <v>2</v>
      </c>
      <c r="W283" s="146" t="s">
        <v>1279</v>
      </c>
      <c r="X283" s="140"/>
      <c r="Y283" s="140">
        <v>2</v>
      </c>
      <c r="Z283" s="140" t="s">
        <v>340</v>
      </c>
      <c r="AA283" s="140"/>
      <c r="AB283" s="147"/>
      <c r="AC283" s="145" t="s">
        <v>340</v>
      </c>
      <c r="AD283" s="145"/>
      <c r="AE283" s="145"/>
      <c r="AF283" s="148"/>
      <c r="AG283" s="148"/>
      <c r="AH283" s="149"/>
      <c r="AI283" s="140"/>
      <c r="AJ283" s="140" t="s">
        <v>340</v>
      </c>
      <c r="AK283" s="183"/>
      <c r="AL283" s="184"/>
      <c r="AM283" s="184"/>
      <c r="AN283" s="184"/>
      <c r="AO283" s="5"/>
      <c r="AP283" s="5">
        <v>2553.0918</v>
      </c>
      <c r="AQ283" s="5">
        <v>5066.1842</v>
      </c>
      <c r="AR283" s="5">
        <v>5098.7</v>
      </c>
      <c r="AS283" s="5"/>
      <c r="AT283" s="150">
        <v>12717.975999999999</v>
      </c>
    </row>
    <row r="284" spans="1:46" s="185" customFormat="1" ht="15.75">
      <c r="A284" s="139" t="s">
        <v>357</v>
      </c>
      <c r="B284" s="140" t="s">
        <v>358</v>
      </c>
      <c r="C284" s="140" t="s">
        <v>1563</v>
      </c>
      <c r="D284" s="141" t="s">
        <v>862</v>
      </c>
      <c r="E284" s="141" t="s">
        <v>867</v>
      </c>
      <c r="F284" s="140" t="s">
        <v>347</v>
      </c>
      <c r="G284" s="142">
        <v>162168</v>
      </c>
      <c r="H284" s="143">
        <v>3470</v>
      </c>
      <c r="I284" s="143">
        <v>18618</v>
      </c>
      <c r="J284" s="140" t="s">
        <v>340</v>
      </c>
      <c r="K284" s="140" t="s">
        <v>340</v>
      </c>
      <c r="L284" s="144" t="s">
        <v>340</v>
      </c>
      <c r="M284" s="140"/>
      <c r="N284" s="140" t="s">
        <v>340</v>
      </c>
      <c r="O284" s="140"/>
      <c r="P284" s="144"/>
      <c r="Q284" s="182">
        <v>1</v>
      </c>
      <c r="R284" s="182">
        <v>35.44288332315211</v>
      </c>
      <c r="S284" s="152"/>
      <c r="T284" s="145"/>
      <c r="U284" s="145"/>
      <c r="V284" s="153">
        <v>3</v>
      </c>
      <c r="W284" s="146" t="s">
        <v>1196</v>
      </c>
      <c r="X284" s="140"/>
      <c r="Y284" s="140">
        <v>2</v>
      </c>
      <c r="Z284" s="140" t="s">
        <v>340</v>
      </c>
      <c r="AA284" s="140"/>
      <c r="AB284" s="147" t="s">
        <v>340</v>
      </c>
      <c r="AC284" s="145" t="s">
        <v>340</v>
      </c>
      <c r="AD284" s="145"/>
      <c r="AE284" s="145"/>
      <c r="AF284" s="148"/>
      <c r="AG284" s="148"/>
      <c r="AH284" s="149">
        <v>15</v>
      </c>
      <c r="AI284" s="140"/>
      <c r="AJ284" s="140" t="s">
        <v>340</v>
      </c>
      <c r="AK284" s="183"/>
      <c r="AL284" s="184"/>
      <c r="AM284" s="184"/>
      <c r="AN284" s="184"/>
      <c r="AO284" s="5"/>
      <c r="AP284" s="5"/>
      <c r="AQ284" s="5"/>
      <c r="AR284" s="5">
        <v>40</v>
      </c>
      <c r="AS284" s="5"/>
      <c r="AT284" s="150">
        <v>4</v>
      </c>
    </row>
    <row r="285" spans="1:46" s="185" customFormat="1" ht="15.75">
      <c r="A285" s="154" t="s">
        <v>397</v>
      </c>
      <c r="B285" s="155" t="s">
        <v>358</v>
      </c>
      <c r="C285" s="155" t="s">
        <v>1739</v>
      </c>
      <c r="D285" s="156" t="s">
        <v>1740</v>
      </c>
      <c r="E285" s="156" t="s">
        <v>984</v>
      </c>
      <c r="F285" s="155" t="s">
        <v>384</v>
      </c>
      <c r="G285" s="157"/>
      <c r="H285" s="158"/>
      <c r="I285" s="158">
        <v>1450</v>
      </c>
      <c r="J285" s="155" t="s">
        <v>340</v>
      </c>
      <c r="K285" s="155"/>
      <c r="L285" s="159"/>
      <c r="M285" s="155"/>
      <c r="N285" s="155"/>
      <c r="O285" s="155"/>
      <c r="P285" s="159" t="s">
        <v>340</v>
      </c>
      <c r="Q285" s="186">
        <v>1</v>
      </c>
      <c r="R285" s="186">
        <v>43.041029766693484</v>
      </c>
      <c r="S285" s="158"/>
      <c r="T285" s="158"/>
      <c r="U285" s="158"/>
      <c r="V285" s="155">
        <v>3</v>
      </c>
      <c r="W285" s="160" t="s">
        <v>1296</v>
      </c>
      <c r="X285" s="155"/>
      <c r="Y285" s="155">
        <v>1</v>
      </c>
      <c r="Z285" s="155"/>
      <c r="AA285" s="155" t="s">
        <v>340</v>
      </c>
      <c r="AB285" s="161"/>
      <c r="AC285" s="162" t="s">
        <v>340</v>
      </c>
      <c r="AD285" s="162"/>
      <c r="AE285" s="162"/>
      <c r="AF285" s="163"/>
      <c r="AG285" s="163"/>
      <c r="AH285" s="164"/>
      <c r="AI285" s="155" t="s">
        <v>340</v>
      </c>
      <c r="AJ285" s="155"/>
      <c r="AK285" s="187">
        <v>1996</v>
      </c>
      <c r="AL285" s="188">
        <v>836.2</v>
      </c>
      <c r="AM285" s="188"/>
      <c r="AN285" s="188">
        <v>836.2</v>
      </c>
      <c r="AO285" s="137">
        <v>1187.4</v>
      </c>
      <c r="AP285" s="137"/>
      <c r="AQ285" s="137"/>
      <c r="AR285" s="137"/>
      <c r="AS285" s="137"/>
      <c r="AT285" s="165">
        <v>223.6</v>
      </c>
    </row>
    <row r="286" spans="1:46" s="185" customFormat="1" ht="15.75">
      <c r="A286" s="154" t="s">
        <v>376</v>
      </c>
      <c r="B286" s="155" t="s">
        <v>377</v>
      </c>
      <c r="C286" s="155" t="s">
        <v>1566</v>
      </c>
      <c r="D286" s="156" t="s">
        <v>862</v>
      </c>
      <c r="E286" s="156" t="s">
        <v>856</v>
      </c>
      <c r="F286" s="155" t="s">
        <v>347</v>
      </c>
      <c r="G286" s="157">
        <v>161428</v>
      </c>
      <c r="H286" s="158">
        <v>1434</v>
      </c>
      <c r="I286" s="158">
        <v>12153</v>
      </c>
      <c r="J286" s="155" t="s">
        <v>340</v>
      </c>
      <c r="K286" s="155" t="s">
        <v>340</v>
      </c>
      <c r="L286" s="159" t="s">
        <v>340</v>
      </c>
      <c r="M286" s="155"/>
      <c r="N286" s="155" t="s">
        <v>340</v>
      </c>
      <c r="O286" s="155"/>
      <c r="P286" s="159"/>
      <c r="Q286" s="186">
        <v>1</v>
      </c>
      <c r="R286" s="186">
        <v>21.750757710821894</v>
      </c>
      <c r="S286" s="158"/>
      <c r="T286" s="158"/>
      <c r="U286" s="158"/>
      <c r="V286" s="155"/>
      <c r="W286" s="160" t="s">
        <v>1168</v>
      </c>
      <c r="X286" s="155"/>
      <c r="Y286" s="155">
        <v>2</v>
      </c>
      <c r="Z286" s="155" t="s">
        <v>340</v>
      </c>
      <c r="AA286" s="155"/>
      <c r="AB286" s="161"/>
      <c r="AC286" s="162" t="s">
        <v>340</v>
      </c>
      <c r="AD286" s="162"/>
      <c r="AE286" s="162"/>
      <c r="AF286" s="163"/>
      <c r="AG286" s="163"/>
      <c r="AH286" s="164">
        <v>15</v>
      </c>
      <c r="AI286" s="155"/>
      <c r="AJ286" s="155" t="s">
        <v>340</v>
      </c>
      <c r="AK286" s="187"/>
      <c r="AL286" s="188"/>
      <c r="AM286" s="188"/>
      <c r="AN286" s="188"/>
      <c r="AO286" s="137"/>
      <c r="AP286" s="137"/>
      <c r="AQ286" s="137"/>
      <c r="AR286" s="137">
        <v>315.6</v>
      </c>
      <c r="AS286" s="137"/>
      <c r="AT286" s="165">
        <v>315.6</v>
      </c>
    </row>
    <row r="287" spans="1:46" s="185" customFormat="1" ht="15.75">
      <c r="A287" s="139" t="s">
        <v>663</v>
      </c>
      <c r="B287" s="140" t="s">
        <v>371</v>
      </c>
      <c r="C287" s="140" t="s">
        <v>74</v>
      </c>
      <c r="D287" s="141" t="s">
        <v>1080</v>
      </c>
      <c r="E287" s="141" t="s">
        <v>1080</v>
      </c>
      <c r="F287" s="140" t="s">
        <v>497</v>
      </c>
      <c r="G287" s="142"/>
      <c r="H287" s="143"/>
      <c r="I287" s="143">
        <v>1965</v>
      </c>
      <c r="J287" s="140"/>
      <c r="K287" s="140"/>
      <c r="L287" s="144"/>
      <c r="M287" s="140"/>
      <c r="N287" s="140"/>
      <c r="O287" s="140"/>
      <c r="P287" s="144" t="s">
        <v>340</v>
      </c>
      <c r="Q287" s="182">
        <v>5</v>
      </c>
      <c r="R287" s="182">
        <v>93.38014042126377</v>
      </c>
      <c r="S287" s="145"/>
      <c r="T287" s="145"/>
      <c r="U287" s="145"/>
      <c r="V287" s="140">
        <v>2</v>
      </c>
      <c r="W287" s="146" t="s">
        <v>1205</v>
      </c>
      <c r="X287" s="140"/>
      <c r="Y287" s="140">
        <v>1</v>
      </c>
      <c r="Z287" s="140"/>
      <c r="AA287" s="140" t="s">
        <v>340</v>
      </c>
      <c r="AB287" s="147"/>
      <c r="AC287" s="145" t="s">
        <v>340</v>
      </c>
      <c r="AD287" s="145"/>
      <c r="AE287" s="145"/>
      <c r="AF287" s="148"/>
      <c r="AG287" s="148"/>
      <c r="AH287" s="149"/>
      <c r="AI287" s="140"/>
      <c r="AJ287" s="140"/>
      <c r="AK287" s="183"/>
      <c r="AL287" s="184"/>
      <c r="AM287" s="184"/>
      <c r="AN287" s="184"/>
      <c r="AO287" s="5"/>
      <c r="AP287" s="5"/>
      <c r="AQ287" s="5"/>
      <c r="AR287" s="5"/>
      <c r="AS287" s="5"/>
      <c r="AT287" s="150"/>
    </row>
    <row r="288" spans="1:46" s="185" customFormat="1" ht="15.75">
      <c r="A288" s="139" t="s">
        <v>370</v>
      </c>
      <c r="B288" s="140" t="s">
        <v>371</v>
      </c>
      <c r="C288" s="140" t="s">
        <v>1526</v>
      </c>
      <c r="D288" s="141" t="s">
        <v>862</v>
      </c>
      <c r="E288" s="141" t="s">
        <v>860</v>
      </c>
      <c r="F288" s="140" t="s">
        <v>347</v>
      </c>
      <c r="G288" s="142">
        <v>2713740</v>
      </c>
      <c r="H288" s="143">
        <v>9386</v>
      </c>
      <c r="I288" s="143">
        <v>78842</v>
      </c>
      <c r="J288" s="140" t="s">
        <v>340</v>
      </c>
      <c r="K288" s="140" t="s">
        <v>340</v>
      </c>
      <c r="L288" s="144" t="s">
        <v>340</v>
      </c>
      <c r="M288" s="140"/>
      <c r="N288" s="140" t="s">
        <v>340</v>
      </c>
      <c r="O288" s="140" t="s">
        <v>340</v>
      </c>
      <c r="P288" s="144"/>
      <c r="Q288" s="182">
        <v>1</v>
      </c>
      <c r="R288" s="182">
        <v>10.212802943605048</v>
      </c>
      <c r="S288" s="143"/>
      <c r="T288" s="143" t="s">
        <v>340</v>
      </c>
      <c r="U288" s="143"/>
      <c r="V288" s="140">
        <v>1</v>
      </c>
      <c r="W288" s="146" t="s">
        <v>1231</v>
      </c>
      <c r="X288" s="140"/>
      <c r="Y288" s="140">
        <v>2</v>
      </c>
      <c r="Z288" s="140" t="s">
        <v>340</v>
      </c>
      <c r="AA288" s="140"/>
      <c r="AB288" s="147"/>
      <c r="AC288" s="145" t="s">
        <v>340</v>
      </c>
      <c r="AD288" s="145"/>
      <c r="AE288" s="145"/>
      <c r="AF288" s="148"/>
      <c r="AG288" s="148"/>
      <c r="AH288" s="149">
        <v>10</v>
      </c>
      <c r="AI288" s="140"/>
      <c r="AJ288" s="140" t="s">
        <v>340</v>
      </c>
      <c r="AK288" s="183"/>
      <c r="AL288" s="184"/>
      <c r="AM288" s="184"/>
      <c r="AN288" s="184"/>
      <c r="AO288" s="5"/>
      <c r="AP288" s="5"/>
      <c r="AQ288" s="5"/>
      <c r="AR288" s="5">
        <v>1235</v>
      </c>
      <c r="AS288" s="5"/>
      <c r="AT288" s="150">
        <v>1235</v>
      </c>
    </row>
    <row r="289" spans="1:46" s="185" customFormat="1" ht="15.75">
      <c r="A289" s="139" t="s">
        <v>641</v>
      </c>
      <c r="B289" s="140" t="s">
        <v>371</v>
      </c>
      <c r="C289" s="140" t="s">
        <v>90</v>
      </c>
      <c r="D289" s="141" t="s">
        <v>91</v>
      </c>
      <c r="E289" s="141" t="s">
        <v>1093</v>
      </c>
      <c r="F289" s="140" t="s">
        <v>497</v>
      </c>
      <c r="G289" s="142"/>
      <c r="H289" s="143"/>
      <c r="I289" s="143">
        <f>459+691</f>
        <v>1150</v>
      </c>
      <c r="J289" s="140"/>
      <c r="K289" s="140"/>
      <c r="L289" s="144"/>
      <c r="M289" s="140"/>
      <c r="N289" s="140"/>
      <c r="O289" s="140"/>
      <c r="P289" s="144" t="s">
        <v>340</v>
      </c>
      <c r="Q289" s="182">
        <v>4</v>
      </c>
      <c r="R289" s="182">
        <v>95.77677224736048</v>
      </c>
      <c r="S289" s="145"/>
      <c r="T289" s="145"/>
      <c r="U289" s="145"/>
      <c r="V289" s="140"/>
      <c r="W289" s="146" t="s">
        <v>1231</v>
      </c>
      <c r="X289" s="140"/>
      <c r="Y289" s="140">
        <v>1</v>
      </c>
      <c r="Z289" s="140"/>
      <c r="AA289" s="140"/>
      <c r="AB289" s="147"/>
      <c r="AC289" s="145" t="s">
        <v>340</v>
      </c>
      <c r="AD289" s="145"/>
      <c r="AE289" s="145"/>
      <c r="AF289" s="148"/>
      <c r="AG289" s="148"/>
      <c r="AH289" s="149"/>
      <c r="AI289" s="140"/>
      <c r="AJ289" s="140"/>
      <c r="AK289" s="183"/>
      <c r="AL289" s="184"/>
      <c r="AM289" s="184"/>
      <c r="AN289" s="184"/>
      <c r="AO289" s="5"/>
      <c r="AP289" s="5"/>
      <c r="AQ289" s="5"/>
      <c r="AR289" s="5"/>
      <c r="AS289" s="5"/>
      <c r="AT289" s="150"/>
    </row>
    <row r="290" spans="1:46" s="185" customFormat="1" ht="15.75">
      <c r="A290" s="139" t="s">
        <v>395</v>
      </c>
      <c r="B290" s="140" t="s">
        <v>371</v>
      </c>
      <c r="C290" s="140" t="s">
        <v>1599</v>
      </c>
      <c r="D290" s="141" t="s">
        <v>883</v>
      </c>
      <c r="E290" s="141" t="s">
        <v>883</v>
      </c>
      <c r="F290" s="140" t="s">
        <v>384</v>
      </c>
      <c r="G290" s="142"/>
      <c r="H290" s="143">
        <v>1530</v>
      </c>
      <c r="I290" s="143">
        <v>6622</v>
      </c>
      <c r="J290" s="140" t="s">
        <v>340</v>
      </c>
      <c r="K290" s="140" t="s">
        <v>340</v>
      </c>
      <c r="L290" s="144" t="s">
        <v>340</v>
      </c>
      <c r="M290" s="140" t="s">
        <v>340</v>
      </c>
      <c r="N290" s="140" t="s">
        <v>340</v>
      </c>
      <c r="O290" s="140"/>
      <c r="P290" s="144"/>
      <c r="Q290" s="182">
        <v>1</v>
      </c>
      <c r="R290" s="182">
        <v>15.884596252694415</v>
      </c>
      <c r="S290" s="145"/>
      <c r="T290" s="145" t="s">
        <v>340</v>
      </c>
      <c r="U290" s="145"/>
      <c r="V290" s="140"/>
      <c r="W290" s="146"/>
      <c r="X290" s="140"/>
      <c r="Y290" s="140">
        <v>2</v>
      </c>
      <c r="Z290" s="140" t="s">
        <v>340</v>
      </c>
      <c r="AA290" s="140"/>
      <c r="AB290" s="147" t="s">
        <v>340</v>
      </c>
      <c r="AC290" s="145" t="s">
        <v>340</v>
      </c>
      <c r="AD290" s="145"/>
      <c r="AE290" s="145"/>
      <c r="AF290" s="148"/>
      <c r="AG290" s="148"/>
      <c r="AH290" s="149"/>
      <c r="AI290" s="140" t="s">
        <v>340</v>
      </c>
      <c r="AJ290" s="140" t="s">
        <v>340</v>
      </c>
      <c r="AK290" s="183">
        <v>1997</v>
      </c>
      <c r="AL290" s="184">
        <v>2041.7</v>
      </c>
      <c r="AM290" s="184"/>
      <c r="AN290" s="184">
        <v>2041.7</v>
      </c>
      <c r="AO290" s="5">
        <v>7036.1</v>
      </c>
      <c r="AP290" s="5"/>
      <c r="AQ290" s="5"/>
      <c r="AR290" s="5">
        <v>795.8</v>
      </c>
      <c r="AS290" s="5"/>
      <c r="AT290" s="150">
        <v>9873.6</v>
      </c>
    </row>
    <row r="291" spans="1:46" s="185" customFormat="1" ht="15.75">
      <c r="A291" s="139" t="s">
        <v>511</v>
      </c>
      <c r="B291" s="140" t="s">
        <v>371</v>
      </c>
      <c r="C291" s="140" t="s">
        <v>35</v>
      </c>
      <c r="D291" s="141" t="s">
        <v>1140</v>
      </c>
      <c r="E291" s="141" t="s">
        <v>1140</v>
      </c>
      <c r="F291" s="140" t="s">
        <v>497</v>
      </c>
      <c r="G291" s="142"/>
      <c r="H291" s="143"/>
      <c r="I291" s="143"/>
      <c r="J291" s="140"/>
      <c r="K291" s="140"/>
      <c r="L291" s="144"/>
      <c r="M291" s="140"/>
      <c r="N291" s="140"/>
      <c r="O291" s="140"/>
      <c r="P291" s="144" t="s">
        <v>340</v>
      </c>
      <c r="Q291" s="182"/>
      <c r="R291" s="182"/>
      <c r="S291" s="152"/>
      <c r="T291" s="145" t="s">
        <v>340</v>
      </c>
      <c r="U291" s="145"/>
      <c r="V291" s="153"/>
      <c r="W291" s="146" t="s">
        <v>1352</v>
      </c>
      <c r="X291" s="140"/>
      <c r="Y291" s="140">
        <v>1</v>
      </c>
      <c r="Z291" s="140"/>
      <c r="AA291" s="140"/>
      <c r="AB291" s="147"/>
      <c r="AC291" s="145" t="s">
        <v>340</v>
      </c>
      <c r="AD291" s="145"/>
      <c r="AE291" s="145"/>
      <c r="AF291" s="148"/>
      <c r="AG291" s="148"/>
      <c r="AH291" s="149"/>
      <c r="AI291" s="140"/>
      <c r="AJ291" s="140"/>
      <c r="AK291" s="183"/>
      <c r="AL291" s="184"/>
      <c r="AM291" s="184"/>
      <c r="AN291" s="184"/>
      <c r="AO291" s="5"/>
      <c r="AP291" s="5"/>
      <c r="AQ291" s="5"/>
      <c r="AR291" s="5"/>
      <c r="AS291" s="5"/>
      <c r="AT291" s="150"/>
    </row>
    <row r="292" spans="1:46" s="185" customFormat="1" ht="15.75">
      <c r="A292" s="154" t="s">
        <v>383</v>
      </c>
      <c r="B292" s="155" t="s">
        <v>371</v>
      </c>
      <c r="C292" s="155" t="s">
        <v>1701</v>
      </c>
      <c r="D292" s="156" t="s">
        <v>971</v>
      </c>
      <c r="E292" s="156" t="s">
        <v>971</v>
      </c>
      <c r="F292" s="155" t="s">
        <v>384</v>
      </c>
      <c r="G292" s="157"/>
      <c r="H292" s="158"/>
      <c r="I292" s="158">
        <f>610+599</f>
        <v>1209</v>
      </c>
      <c r="J292" s="155" t="s">
        <v>340</v>
      </c>
      <c r="K292" s="155"/>
      <c r="L292" s="159" t="s">
        <v>340</v>
      </c>
      <c r="M292" s="155"/>
      <c r="N292" s="155" t="s">
        <v>340</v>
      </c>
      <c r="O292" s="155"/>
      <c r="P292" s="159"/>
      <c r="Q292" s="186">
        <v>1</v>
      </c>
      <c r="R292" s="186">
        <v>17.42043551088777</v>
      </c>
      <c r="S292" s="158"/>
      <c r="T292" s="158" t="s">
        <v>340</v>
      </c>
      <c r="U292" s="158"/>
      <c r="V292" s="155">
        <v>1</v>
      </c>
      <c r="W292" s="160" t="s">
        <v>1206</v>
      </c>
      <c r="X292" s="155"/>
      <c r="Y292" s="155">
        <v>2</v>
      </c>
      <c r="Z292" s="155"/>
      <c r="AA292" s="155"/>
      <c r="AB292" s="161"/>
      <c r="AC292" s="162" t="s">
        <v>340</v>
      </c>
      <c r="AD292" s="162"/>
      <c r="AE292" s="162"/>
      <c r="AF292" s="163"/>
      <c r="AG292" s="163"/>
      <c r="AH292" s="164"/>
      <c r="AI292" s="155" t="s">
        <v>340</v>
      </c>
      <c r="AJ292" s="155" t="s">
        <v>340</v>
      </c>
      <c r="AK292" s="187">
        <v>1997</v>
      </c>
      <c r="AL292" s="188">
        <v>1910</v>
      </c>
      <c r="AM292" s="188"/>
      <c r="AN292" s="188">
        <v>1910</v>
      </c>
      <c r="AO292" s="137">
        <v>331</v>
      </c>
      <c r="AP292" s="137"/>
      <c r="AQ292" s="137"/>
      <c r="AR292" s="137">
        <v>448.5</v>
      </c>
      <c r="AS292" s="137"/>
      <c r="AT292" s="165">
        <v>2689.5</v>
      </c>
    </row>
    <row r="293" spans="1:46" s="185" customFormat="1" ht="30">
      <c r="A293" s="139" t="s">
        <v>693</v>
      </c>
      <c r="B293" s="140" t="s">
        <v>356</v>
      </c>
      <c r="C293" s="140" t="s">
        <v>200</v>
      </c>
      <c r="D293" s="141" t="s">
        <v>1061</v>
      </c>
      <c r="E293" s="141" t="s">
        <v>1061</v>
      </c>
      <c r="F293" s="140" t="s">
        <v>497</v>
      </c>
      <c r="G293" s="142"/>
      <c r="H293" s="143"/>
      <c r="I293" s="143"/>
      <c r="J293" s="140" t="s">
        <v>340</v>
      </c>
      <c r="K293" s="140"/>
      <c r="L293" s="144"/>
      <c r="M293" s="140"/>
      <c r="N293" s="140"/>
      <c r="O293" s="140"/>
      <c r="P293" s="144" t="s">
        <v>340</v>
      </c>
      <c r="Q293" s="182"/>
      <c r="R293" s="182"/>
      <c r="S293" s="152"/>
      <c r="T293" s="145"/>
      <c r="U293" s="145"/>
      <c r="V293" s="153">
        <v>7</v>
      </c>
      <c r="W293" s="146"/>
      <c r="X293" s="140"/>
      <c r="Y293" s="140">
        <v>1</v>
      </c>
      <c r="Z293" s="140"/>
      <c r="AA293" s="140"/>
      <c r="AB293" s="147"/>
      <c r="AC293" s="145" t="s">
        <v>340</v>
      </c>
      <c r="AD293" s="145"/>
      <c r="AE293" s="145"/>
      <c r="AF293" s="148"/>
      <c r="AG293" s="148"/>
      <c r="AH293" s="149"/>
      <c r="AI293" s="140"/>
      <c r="AJ293" s="140"/>
      <c r="AK293" s="183"/>
      <c r="AL293" s="184"/>
      <c r="AM293" s="184"/>
      <c r="AN293" s="184"/>
      <c r="AO293" s="5"/>
      <c r="AP293" s="5"/>
      <c r="AQ293" s="5"/>
      <c r="AR293" s="5"/>
      <c r="AS293" s="5"/>
      <c r="AT293" s="150"/>
    </row>
    <row r="294" spans="1:46" s="185" customFormat="1" ht="15.75">
      <c r="A294" s="139" t="s">
        <v>682</v>
      </c>
      <c r="B294" s="140" t="s">
        <v>356</v>
      </c>
      <c r="C294" s="140" t="s">
        <v>203</v>
      </c>
      <c r="D294" s="141" t="s">
        <v>1067</v>
      </c>
      <c r="E294" s="141" t="s">
        <v>1067</v>
      </c>
      <c r="F294" s="140" t="s">
        <v>497</v>
      </c>
      <c r="G294" s="142"/>
      <c r="H294" s="143"/>
      <c r="I294" s="143"/>
      <c r="J294" s="140" t="s">
        <v>340</v>
      </c>
      <c r="K294" s="140"/>
      <c r="L294" s="144"/>
      <c r="M294" s="140"/>
      <c r="N294" s="140"/>
      <c r="O294" s="140"/>
      <c r="P294" s="144" t="s">
        <v>340</v>
      </c>
      <c r="Q294" s="182"/>
      <c r="R294" s="182"/>
      <c r="S294" s="152"/>
      <c r="T294" s="145"/>
      <c r="U294" s="145"/>
      <c r="V294" s="153">
        <v>7</v>
      </c>
      <c r="W294" s="146" t="s">
        <v>1178</v>
      </c>
      <c r="X294" s="140"/>
      <c r="Y294" s="140">
        <v>1</v>
      </c>
      <c r="Z294" s="140"/>
      <c r="AA294" s="140"/>
      <c r="AB294" s="147" t="s">
        <v>340</v>
      </c>
      <c r="AC294" s="145" t="s">
        <v>340</v>
      </c>
      <c r="AD294" s="145"/>
      <c r="AE294" s="145"/>
      <c r="AF294" s="148"/>
      <c r="AG294" s="148"/>
      <c r="AH294" s="149"/>
      <c r="AI294" s="140"/>
      <c r="AJ294" s="140" t="s">
        <v>340</v>
      </c>
      <c r="AK294" s="183"/>
      <c r="AL294" s="184"/>
      <c r="AM294" s="184"/>
      <c r="AN294" s="184"/>
      <c r="AO294" s="5"/>
      <c r="AP294" s="5"/>
      <c r="AQ294" s="5"/>
      <c r="AR294" s="5"/>
      <c r="AS294" s="5"/>
      <c r="AT294" s="150"/>
    </row>
    <row r="295" spans="1:46" s="185" customFormat="1" ht="30">
      <c r="A295" s="139" t="s">
        <v>679</v>
      </c>
      <c r="B295" s="140" t="s">
        <v>356</v>
      </c>
      <c r="C295" s="140" t="s">
        <v>205</v>
      </c>
      <c r="D295" s="141" t="s">
        <v>1061</v>
      </c>
      <c r="E295" s="141" t="s">
        <v>1061</v>
      </c>
      <c r="F295" s="140" t="s">
        <v>497</v>
      </c>
      <c r="G295" s="142"/>
      <c r="H295" s="143"/>
      <c r="I295" s="143"/>
      <c r="J295" s="140" t="s">
        <v>340</v>
      </c>
      <c r="K295" s="140"/>
      <c r="L295" s="144"/>
      <c r="M295" s="140"/>
      <c r="N295" s="140"/>
      <c r="O295" s="140"/>
      <c r="P295" s="144" t="s">
        <v>340</v>
      </c>
      <c r="Q295" s="182"/>
      <c r="R295" s="182"/>
      <c r="S295" s="145"/>
      <c r="T295" s="145"/>
      <c r="U295" s="145"/>
      <c r="V295" s="140">
        <v>8</v>
      </c>
      <c r="W295" s="146" t="s">
        <v>1183</v>
      </c>
      <c r="X295" s="140"/>
      <c r="Y295" s="140">
        <v>1</v>
      </c>
      <c r="Z295" s="140"/>
      <c r="AA295" s="140"/>
      <c r="AB295" s="147"/>
      <c r="AC295" s="145" t="s">
        <v>340</v>
      </c>
      <c r="AD295" s="145"/>
      <c r="AE295" s="145"/>
      <c r="AF295" s="148"/>
      <c r="AG295" s="148"/>
      <c r="AH295" s="149"/>
      <c r="AI295" s="140"/>
      <c r="AJ295" s="140" t="s">
        <v>340</v>
      </c>
      <c r="AK295" s="183"/>
      <c r="AL295" s="184"/>
      <c r="AM295" s="184"/>
      <c r="AN295" s="184"/>
      <c r="AO295" s="5"/>
      <c r="AP295" s="5"/>
      <c r="AQ295" s="5"/>
      <c r="AR295" s="5"/>
      <c r="AS295" s="5"/>
      <c r="AT295" s="150"/>
    </row>
    <row r="296" spans="1:46" s="185" customFormat="1" ht="15.75">
      <c r="A296" s="139" t="s">
        <v>445</v>
      </c>
      <c r="B296" s="140" t="s">
        <v>356</v>
      </c>
      <c r="C296" s="140" t="s">
        <v>1720</v>
      </c>
      <c r="D296" s="141" t="s">
        <v>976</v>
      </c>
      <c r="E296" s="141" t="s">
        <v>976</v>
      </c>
      <c r="F296" s="140" t="s">
        <v>384</v>
      </c>
      <c r="G296" s="142"/>
      <c r="H296" s="143">
        <v>352</v>
      </c>
      <c r="I296" s="143">
        <v>9085</v>
      </c>
      <c r="J296" s="140" t="s">
        <v>340</v>
      </c>
      <c r="K296" s="140"/>
      <c r="L296" s="144"/>
      <c r="M296" s="140"/>
      <c r="N296" s="140"/>
      <c r="O296" s="140"/>
      <c r="P296" s="144" t="s">
        <v>340</v>
      </c>
      <c r="Q296" s="182">
        <v>5</v>
      </c>
      <c r="R296" s="182">
        <v>60.65934065934066</v>
      </c>
      <c r="S296" s="145"/>
      <c r="T296" s="145"/>
      <c r="U296" s="145" t="s">
        <v>340</v>
      </c>
      <c r="V296" s="140">
        <v>1</v>
      </c>
      <c r="W296" s="146"/>
      <c r="X296" s="140"/>
      <c r="Y296" s="140">
        <v>1</v>
      </c>
      <c r="Z296" s="140"/>
      <c r="AA296" s="140"/>
      <c r="AB296" s="147"/>
      <c r="AC296" s="145" t="s">
        <v>340</v>
      </c>
      <c r="AD296" s="145"/>
      <c r="AE296" s="145"/>
      <c r="AF296" s="148"/>
      <c r="AG296" s="148"/>
      <c r="AH296" s="149"/>
      <c r="AI296" s="140" t="s">
        <v>340</v>
      </c>
      <c r="AJ296" s="140" t="s">
        <v>340</v>
      </c>
      <c r="AK296" s="183">
        <v>1997</v>
      </c>
      <c r="AL296" s="184">
        <v>601.552</v>
      </c>
      <c r="AM296" s="184"/>
      <c r="AN296" s="184">
        <v>601.552</v>
      </c>
      <c r="AO296" s="5">
        <v>3412.9</v>
      </c>
      <c r="AP296" s="5"/>
      <c r="AQ296" s="5"/>
      <c r="AR296" s="5"/>
      <c r="AS296" s="5"/>
      <c r="AT296" s="150">
        <v>414.452</v>
      </c>
    </row>
    <row r="297" spans="1:46" s="185" customFormat="1" ht="30">
      <c r="A297" s="139" t="s">
        <v>673</v>
      </c>
      <c r="B297" s="140" t="s">
        <v>356</v>
      </c>
      <c r="C297" s="140" t="s">
        <v>206</v>
      </c>
      <c r="D297" s="141" t="s">
        <v>1075</v>
      </c>
      <c r="E297" s="141" t="s">
        <v>1075</v>
      </c>
      <c r="F297" s="140" t="s">
        <v>497</v>
      </c>
      <c r="G297" s="142"/>
      <c r="H297" s="143"/>
      <c r="I297" s="143"/>
      <c r="J297" s="140"/>
      <c r="K297" s="140"/>
      <c r="L297" s="144"/>
      <c r="M297" s="140"/>
      <c r="N297" s="140"/>
      <c r="O297" s="140"/>
      <c r="P297" s="144" t="s">
        <v>340</v>
      </c>
      <c r="Q297" s="182"/>
      <c r="R297" s="182"/>
      <c r="S297" s="145"/>
      <c r="T297" s="145"/>
      <c r="U297" s="145"/>
      <c r="V297" s="153"/>
      <c r="W297" s="146" t="s">
        <v>1190</v>
      </c>
      <c r="X297" s="140"/>
      <c r="Y297" s="140">
        <v>1</v>
      </c>
      <c r="Z297" s="140"/>
      <c r="AA297" s="140"/>
      <c r="AB297" s="147"/>
      <c r="AC297" s="145" t="s">
        <v>340</v>
      </c>
      <c r="AD297" s="145"/>
      <c r="AE297" s="145"/>
      <c r="AF297" s="148"/>
      <c r="AG297" s="148"/>
      <c r="AH297" s="149"/>
      <c r="AI297" s="140"/>
      <c r="AJ297" s="140"/>
      <c r="AK297" s="183"/>
      <c r="AL297" s="184"/>
      <c r="AM297" s="184"/>
      <c r="AN297" s="184"/>
      <c r="AO297" s="5"/>
      <c r="AP297" s="5"/>
      <c r="AQ297" s="5"/>
      <c r="AR297" s="5"/>
      <c r="AS297" s="5"/>
      <c r="AT297" s="150"/>
    </row>
    <row r="298" spans="1:46" s="185" customFormat="1" ht="15.75">
      <c r="A298" s="139" t="s">
        <v>440</v>
      </c>
      <c r="B298" s="140" t="s">
        <v>356</v>
      </c>
      <c r="C298" s="140" t="s">
        <v>1664</v>
      </c>
      <c r="D298" s="141" t="s">
        <v>901</v>
      </c>
      <c r="E298" s="141" t="s">
        <v>901</v>
      </c>
      <c r="F298" s="140" t="s">
        <v>497</v>
      </c>
      <c r="G298" s="142"/>
      <c r="H298" s="143">
        <v>1049</v>
      </c>
      <c r="I298" s="143">
        <f>16195</f>
        <v>16195</v>
      </c>
      <c r="J298" s="140" t="s">
        <v>340</v>
      </c>
      <c r="K298" s="140" t="s">
        <v>340</v>
      </c>
      <c r="L298" s="144" t="s">
        <v>340</v>
      </c>
      <c r="M298" s="140" t="s">
        <v>340</v>
      </c>
      <c r="N298" s="140"/>
      <c r="O298" s="140"/>
      <c r="P298" s="144"/>
      <c r="Q298" s="182">
        <v>1</v>
      </c>
      <c r="R298" s="182">
        <v>8.6578929788229</v>
      </c>
      <c r="S298" s="145" t="s">
        <v>340</v>
      </c>
      <c r="T298" s="145" t="s">
        <v>340</v>
      </c>
      <c r="U298" s="145" t="s">
        <v>340</v>
      </c>
      <c r="V298" s="140">
        <v>2</v>
      </c>
      <c r="W298" s="146" t="s">
        <v>1203</v>
      </c>
      <c r="X298" s="140"/>
      <c r="Y298" s="140">
        <v>1</v>
      </c>
      <c r="Z298" s="140"/>
      <c r="AA298" s="140"/>
      <c r="AB298" s="147" t="s">
        <v>340</v>
      </c>
      <c r="AC298" s="145" t="s">
        <v>340</v>
      </c>
      <c r="AD298" s="145"/>
      <c r="AE298" s="145"/>
      <c r="AF298" s="148"/>
      <c r="AG298" s="148"/>
      <c r="AH298" s="149">
        <v>15</v>
      </c>
      <c r="AI298" s="140" t="s">
        <v>340</v>
      </c>
      <c r="AJ298" s="140" t="s">
        <v>340</v>
      </c>
      <c r="AK298" s="183">
        <v>1998</v>
      </c>
      <c r="AL298" s="184">
        <v>958</v>
      </c>
      <c r="AM298" s="184"/>
      <c r="AN298" s="184">
        <v>958</v>
      </c>
      <c r="AO298" s="5">
        <v>1671.7</v>
      </c>
      <c r="AP298" s="5"/>
      <c r="AQ298" s="5"/>
      <c r="AR298" s="5">
        <v>138.5</v>
      </c>
      <c r="AS298" s="5"/>
      <c r="AT298" s="150">
        <v>2768.2</v>
      </c>
    </row>
    <row r="299" spans="1:46" s="185" customFormat="1" ht="30">
      <c r="A299" s="139" t="s">
        <v>659</v>
      </c>
      <c r="B299" s="140" t="s">
        <v>356</v>
      </c>
      <c r="C299" s="140" t="s">
        <v>207</v>
      </c>
      <c r="D299" s="141" t="s">
        <v>1083</v>
      </c>
      <c r="E299" s="141" t="s">
        <v>1083</v>
      </c>
      <c r="F299" s="140" t="s">
        <v>497</v>
      </c>
      <c r="G299" s="142"/>
      <c r="H299" s="143"/>
      <c r="I299" s="143"/>
      <c r="J299" s="140"/>
      <c r="K299" s="140"/>
      <c r="L299" s="144"/>
      <c r="M299" s="140"/>
      <c r="N299" s="140"/>
      <c r="O299" s="140"/>
      <c r="P299" s="144" t="s">
        <v>340</v>
      </c>
      <c r="Q299" s="182"/>
      <c r="R299" s="182"/>
      <c r="S299" s="143"/>
      <c r="T299" s="143"/>
      <c r="U299" s="143"/>
      <c r="V299" s="140"/>
      <c r="W299" s="146"/>
      <c r="X299" s="140"/>
      <c r="Y299" s="140">
        <v>1</v>
      </c>
      <c r="Z299" s="140"/>
      <c r="AA299" s="140"/>
      <c r="AB299" s="147"/>
      <c r="AC299" s="145" t="s">
        <v>340</v>
      </c>
      <c r="AD299" s="145"/>
      <c r="AE299" s="145"/>
      <c r="AF299" s="148"/>
      <c r="AG299" s="148"/>
      <c r="AH299" s="149"/>
      <c r="AI299" s="140"/>
      <c r="AJ299" s="140"/>
      <c r="AK299" s="183"/>
      <c r="AL299" s="184"/>
      <c r="AM299" s="184"/>
      <c r="AN299" s="184"/>
      <c r="AO299" s="5"/>
      <c r="AP299" s="5"/>
      <c r="AQ299" s="5"/>
      <c r="AR299" s="5"/>
      <c r="AS299" s="5"/>
      <c r="AT299" s="150"/>
    </row>
    <row r="300" spans="1:46" s="185" customFormat="1" ht="15.75">
      <c r="A300" s="139" t="s">
        <v>372</v>
      </c>
      <c r="B300" s="140" t="s">
        <v>356</v>
      </c>
      <c r="C300" s="140" t="s">
        <v>1508</v>
      </c>
      <c r="D300" s="141" t="s">
        <v>862</v>
      </c>
      <c r="E300" s="141" t="s">
        <v>859</v>
      </c>
      <c r="F300" s="140" t="s">
        <v>347</v>
      </c>
      <c r="G300" s="151">
        <v>85000</v>
      </c>
      <c r="H300" s="143">
        <v>14972</v>
      </c>
      <c r="I300" s="143">
        <v>26704</v>
      </c>
      <c r="J300" s="140" t="s">
        <v>340</v>
      </c>
      <c r="K300" s="140" t="s">
        <v>340</v>
      </c>
      <c r="L300" s="144" t="s">
        <v>340</v>
      </c>
      <c r="M300" s="140"/>
      <c r="N300" s="140" t="s">
        <v>340</v>
      </c>
      <c r="O300" s="140"/>
      <c r="P300" s="144"/>
      <c r="Q300" s="182">
        <v>2</v>
      </c>
      <c r="R300" s="182">
        <v>25.25148437116639</v>
      </c>
      <c r="S300" s="145" t="s">
        <v>340</v>
      </c>
      <c r="T300" s="145" t="s">
        <v>340</v>
      </c>
      <c r="U300" s="145" t="s">
        <v>340</v>
      </c>
      <c r="V300" s="140">
        <v>1</v>
      </c>
      <c r="W300" s="146" t="s">
        <v>1223</v>
      </c>
      <c r="X300" s="140"/>
      <c r="Y300" s="140">
        <v>3</v>
      </c>
      <c r="Z300" s="140" t="s">
        <v>340</v>
      </c>
      <c r="AA300" s="140"/>
      <c r="AB300" s="147"/>
      <c r="AC300" s="145" t="s">
        <v>340</v>
      </c>
      <c r="AD300" s="145"/>
      <c r="AE300" s="145"/>
      <c r="AF300" s="148"/>
      <c r="AG300" s="148"/>
      <c r="AH300" s="149">
        <v>12</v>
      </c>
      <c r="AI300" s="140"/>
      <c r="AJ300" s="140" t="s">
        <v>340</v>
      </c>
      <c r="AK300" s="183"/>
      <c r="AL300" s="184"/>
      <c r="AM300" s="184"/>
      <c r="AN300" s="184"/>
      <c r="AO300" s="5"/>
      <c r="AP300" s="5">
        <v>88.24</v>
      </c>
      <c r="AQ300" s="5">
        <v>176.76</v>
      </c>
      <c r="AR300" s="5">
        <v>485.7</v>
      </c>
      <c r="AS300" s="5"/>
      <c r="AT300" s="150">
        <v>75.7</v>
      </c>
    </row>
    <row r="301" spans="1:46" s="185" customFormat="1" ht="15.75">
      <c r="A301" s="139" t="s">
        <v>430</v>
      </c>
      <c r="B301" s="140" t="s">
        <v>356</v>
      </c>
      <c r="C301" s="140" t="s">
        <v>1652</v>
      </c>
      <c r="D301" s="141" t="s">
        <v>957</v>
      </c>
      <c r="E301" s="141" t="s">
        <v>957</v>
      </c>
      <c r="F301" s="140" t="s">
        <v>384</v>
      </c>
      <c r="G301" s="142"/>
      <c r="H301" s="143"/>
      <c r="I301" s="143">
        <v>31729</v>
      </c>
      <c r="J301" s="140" t="s">
        <v>340</v>
      </c>
      <c r="K301" s="140" t="s">
        <v>340</v>
      </c>
      <c r="L301" s="144"/>
      <c r="M301" s="140" t="s">
        <v>340</v>
      </c>
      <c r="N301" s="140" t="s">
        <v>340</v>
      </c>
      <c r="O301" s="140" t="s">
        <v>340</v>
      </c>
      <c r="P301" s="144"/>
      <c r="Q301" s="182">
        <v>2</v>
      </c>
      <c r="R301" s="182">
        <v>20.07931328748557</v>
      </c>
      <c r="S301" s="145" t="s">
        <v>340</v>
      </c>
      <c r="T301" s="145" t="s">
        <v>340</v>
      </c>
      <c r="U301" s="145" t="s">
        <v>340</v>
      </c>
      <c r="V301" s="140">
        <v>3</v>
      </c>
      <c r="W301" s="146" t="s">
        <v>1228</v>
      </c>
      <c r="X301" s="140"/>
      <c r="Y301" s="140">
        <v>2</v>
      </c>
      <c r="Z301" s="140"/>
      <c r="AA301" s="140"/>
      <c r="AB301" s="147" t="s">
        <v>340</v>
      </c>
      <c r="AC301" s="145"/>
      <c r="AD301" s="145"/>
      <c r="AE301" s="145" t="s">
        <v>340</v>
      </c>
      <c r="AF301" s="148"/>
      <c r="AG301" s="148"/>
      <c r="AH301" s="149">
        <v>12</v>
      </c>
      <c r="AI301" s="140"/>
      <c r="AJ301" s="140" t="s">
        <v>340</v>
      </c>
      <c r="AK301" s="183">
        <v>1998</v>
      </c>
      <c r="AL301" s="184">
        <v>900</v>
      </c>
      <c r="AM301" s="184"/>
      <c r="AN301" s="184">
        <v>900</v>
      </c>
      <c r="AO301" s="5"/>
      <c r="AP301" s="5"/>
      <c r="AQ301" s="5"/>
      <c r="AR301" s="5">
        <v>66.7</v>
      </c>
      <c r="AS301" s="5"/>
      <c r="AT301" s="150">
        <v>966.7</v>
      </c>
    </row>
    <row r="302" spans="1:46" s="185" customFormat="1" ht="30">
      <c r="A302" s="139" t="s">
        <v>635</v>
      </c>
      <c r="B302" s="140" t="s">
        <v>356</v>
      </c>
      <c r="C302" s="140" t="s">
        <v>99</v>
      </c>
      <c r="D302" s="141" t="s">
        <v>1061</v>
      </c>
      <c r="E302" s="141" t="s">
        <v>1061</v>
      </c>
      <c r="F302" s="140" t="s">
        <v>497</v>
      </c>
      <c r="G302" s="142"/>
      <c r="H302" s="143"/>
      <c r="I302" s="143">
        <f>209+259</f>
        <v>468</v>
      </c>
      <c r="J302" s="140" t="s">
        <v>340</v>
      </c>
      <c r="K302" s="140"/>
      <c r="L302" s="144"/>
      <c r="M302" s="140"/>
      <c r="N302" s="140"/>
      <c r="O302" s="140"/>
      <c r="P302" s="144" t="s">
        <v>340</v>
      </c>
      <c r="Q302" s="182">
        <v>2</v>
      </c>
      <c r="R302" s="182">
        <v>15.057915057915059</v>
      </c>
      <c r="S302" s="152"/>
      <c r="T302" s="145"/>
      <c r="U302" s="145"/>
      <c r="V302" s="153">
        <v>3</v>
      </c>
      <c r="W302" s="146" t="s">
        <v>1212</v>
      </c>
      <c r="X302" s="140"/>
      <c r="Y302" s="140">
        <v>1</v>
      </c>
      <c r="Z302" s="140"/>
      <c r="AA302" s="140"/>
      <c r="AB302" s="147"/>
      <c r="AC302" s="145" t="s">
        <v>340</v>
      </c>
      <c r="AD302" s="145"/>
      <c r="AE302" s="145"/>
      <c r="AF302" s="148"/>
      <c r="AG302" s="148"/>
      <c r="AH302" s="149"/>
      <c r="AI302" s="140"/>
      <c r="AJ302" s="140" t="s">
        <v>340</v>
      </c>
      <c r="AK302" s="183"/>
      <c r="AL302" s="184"/>
      <c r="AM302" s="184"/>
      <c r="AN302" s="184"/>
      <c r="AO302" s="5"/>
      <c r="AP302" s="5"/>
      <c r="AQ302" s="5"/>
      <c r="AR302" s="5"/>
      <c r="AS302" s="5"/>
      <c r="AT302" s="150"/>
    </row>
    <row r="303" spans="1:46" s="185" customFormat="1" ht="30">
      <c r="A303" s="139" t="s">
        <v>598</v>
      </c>
      <c r="B303" s="140" t="s">
        <v>356</v>
      </c>
      <c r="C303" s="140" t="s">
        <v>124</v>
      </c>
      <c r="D303" s="141" t="s">
        <v>1061</v>
      </c>
      <c r="E303" s="141" t="s">
        <v>1061</v>
      </c>
      <c r="F303" s="140" t="s">
        <v>497</v>
      </c>
      <c r="G303" s="142"/>
      <c r="H303" s="143"/>
      <c r="I303" s="143">
        <v>3</v>
      </c>
      <c r="J303" s="140" t="s">
        <v>340</v>
      </c>
      <c r="K303" s="140"/>
      <c r="L303" s="144"/>
      <c r="M303" s="140"/>
      <c r="N303" s="140"/>
      <c r="O303" s="140"/>
      <c r="P303" s="144" t="s">
        <v>340</v>
      </c>
      <c r="Q303" s="182">
        <v>5</v>
      </c>
      <c r="R303" s="182">
        <v>50</v>
      </c>
      <c r="S303" s="152"/>
      <c r="T303" s="145"/>
      <c r="U303" s="145"/>
      <c r="V303" s="153">
        <v>4</v>
      </c>
      <c r="W303" s="146" t="s">
        <v>1271</v>
      </c>
      <c r="X303" s="140"/>
      <c r="Y303" s="140">
        <v>1</v>
      </c>
      <c r="Z303" s="140"/>
      <c r="AA303" s="140"/>
      <c r="AB303" s="147"/>
      <c r="AC303" s="145" t="s">
        <v>340</v>
      </c>
      <c r="AD303" s="145"/>
      <c r="AE303" s="145"/>
      <c r="AF303" s="148"/>
      <c r="AG303" s="148"/>
      <c r="AH303" s="149"/>
      <c r="AI303" s="140"/>
      <c r="AJ303" s="140" t="s">
        <v>340</v>
      </c>
      <c r="AK303" s="183"/>
      <c r="AL303" s="184"/>
      <c r="AM303" s="184"/>
      <c r="AN303" s="184"/>
      <c r="AO303" s="5"/>
      <c r="AP303" s="5"/>
      <c r="AQ303" s="5"/>
      <c r="AR303" s="5"/>
      <c r="AS303" s="5"/>
      <c r="AT303" s="150"/>
    </row>
    <row r="304" spans="1:46" s="185" customFormat="1" ht="30">
      <c r="A304" s="139" t="s">
        <v>593</v>
      </c>
      <c r="B304" s="140" t="s">
        <v>356</v>
      </c>
      <c r="C304" s="140" t="s">
        <v>128</v>
      </c>
      <c r="D304" s="141" t="s">
        <v>1061</v>
      </c>
      <c r="E304" s="141" t="s">
        <v>1061</v>
      </c>
      <c r="F304" s="140" t="s">
        <v>497</v>
      </c>
      <c r="G304" s="142"/>
      <c r="H304" s="143"/>
      <c r="I304" s="143">
        <f>391+352</f>
        <v>743</v>
      </c>
      <c r="J304" s="140" t="s">
        <v>340</v>
      </c>
      <c r="K304" s="140"/>
      <c r="L304" s="144"/>
      <c r="M304" s="140"/>
      <c r="N304" s="140"/>
      <c r="O304" s="140"/>
      <c r="P304" s="144" t="s">
        <v>340</v>
      </c>
      <c r="Q304" s="182">
        <v>1</v>
      </c>
      <c r="R304" s="182">
        <v>3.7037037037037037</v>
      </c>
      <c r="S304" s="145"/>
      <c r="T304" s="145"/>
      <c r="U304" s="145"/>
      <c r="V304" s="153">
        <v>6</v>
      </c>
      <c r="W304" s="146" t="s">
        <v>1274</v>
      </c>
      <c r="X304" s="140"/>
      <c r="Y304" s="140">
        <v>1</v>
      </c>
      <c r="Z304" s="140"/>
      <c r="AA304" s="140"/>
      <c r="AB304" s="147"/>
      <c r="AC304" s="145" t="s">
        <v>340</v>
      </c>
      <c r="AD304" s="145"/>
      <c r="AE304" s="145"/>
      <c r="AF304" s="148"/>
      <c r="AG304" s="148"/>
      <c r="AH304" s="149"/>
      <c r="AI304" s="140"/>
      <c r="AJ304" s="140" t="s">
        <v>340</v>
      </c>
      <c r="AK304" s="183"/>
      <c r="AL304" s="184"/>
      <c r="AM304" s="184"/>
      <c r="AN304" s="184"/>
      <c r="AO304" s="5"/>
      <c r="AP304" s="5"/>
      <c r="AQ304" s="5"/>
      <c r="AR304" s="5"/>
      <c r="AS304" s="5"/>
      <c r="AT304" s="150"/>
    </row>
    <row r="305" spans="1:46" s="185" customFormat="1" ht="30">
      <c r="A305" s="139" t="s">
        <v>586</v>
      </c>
      <c r="B305" s="140" t="s">
        <v>356</v>
      </c>
      <c r="C305" s="140" t="s">
        <v>131</v>
      </c>
      <c r="D305" s="141" t="s">
        <v>1061</v>
      </c>
      <c r="E305" s="141" t="s">
        <v>1061</v>
      </c>
      <c r="F305" s="140" t="s">
        <v>497</v>
      </c>
      <c r="G305" s="142"/>
      <c r="H305" s="143"/>
      <c r="I305" s="143">
        <f>794+861</f>
        <v>1655</v>
      </c>
      <c r="J305" s="140" t="s">
        <v>340</v>
      </c>
      <c r="K305" s="140"/>
      <c r="L305" s="144"/>
      <c r="M305" s="140"/>
      <c r="N305" s="140"/>
      <c r="O305" s="140"/>
      <c r="P305" s="144" t="s">
        <v>340</v>
      </c>
      <c r="Q305" s="182">
        <v>2</v>
      </c>
      <c r="R305" s="182">
        <v>4.190919674039581</v>
      </c>
      <c r="S305" s="145"/>
      <c r="T305" s="145"/>
      <c r="U305" s="145"/>
      <c r="V305" s="140">
        <v>1</v>
      </c>
      <c r="W305" s="146" t="s">
        <v>1285</v>
      </c>
      <c r="X305" s="140"/>
      <c r="Y305" s="140">
        <v>1</v>
      </c>
      <c r="Z305" s="140"/>
      <c r="AA305" s="140"/>
      <c r="AB305" s="147"/>
      <c r="AC305" s="145" t="s">
        <v>340</v>
      </c>
      <c r="AD305" s="145"/>
      <c r="AE305" s="145"/>
      <c r="AF305" s="148"/>
      <c r="AG305" s="148"/>
      <c r="AH305" s="149"/>
      <c r="AI305" s="140"/>
      <c r="AJ305" s="140" t="s">
        <v>340</v>
      </c>
      <c r="AK305" s="183"/>
      <c r="AL305" s="184"/>
      <c r="AM305" s="184"/>
      <c r="AN305" s="184"/>
      <c r="AO305" s="5"/>
      <c r="AP305" s="5"/>
      <c r="AQ305" s="5"/>
      <c r="AR305" s="5"/>
      <c r="AS305" s="5"/>
      <c r="AT305" s="150"/>
    </row>
    <row r="306" spans="1:46" s="185" customFormat="1" ht="30">
      <c r="A306" s="139" t="s">
        <v>583</v>
      </c>
      <c r="B306" s="140" t="s">
        <v>356</v>
      </c>
      <c r="C306" s="140" t="s">
        <v>233</v>
      </c>
      <c r="D306" s="141" t="s">
        <v>1061</v>
      </c>
      <c r="E306" s="141" t="s">
        <v>1114</v>
      </c>
      <c r="F306" s="140" t="s">
        <v>497</v>
      </c>
      <c r="G306" s="142"/>
      <c r="H306" s="143"/>
      <c r="I306" s="143"/>
      <c r="J306" s="140"/>
      <c r="K306" s="140"/>
      <c r="L306" s="144"/>
      <c r="M306" s="140"/>
      <c r="N306" s="140"/>
      <c r="O306" s="140"/>
      <c r="P306" s="144" t="s">
        <v>340</v>
      </c>
      <c r="Q306" s="182"/>
      <c r="R306" s="182"/>
      <c r="S306" s="143"/>
      <c r="T306" s="143"/>
      <c r="U306" s="143"/>
      <c r="V306" s="140"/>
      <c r="W306" s="146"/>
      <c r="X306" s="140"/>
      <c r="Y306" s="140">
        <v>1</v>
      </c>
      <c r="Z306" s="140"/>
      <c r="AA306" s="140"/>
      <c r="AB306" s="147"/>
      <c r="AC306" s="145" t="s">
        <v>340</v>
      </c>
      <c r="AD306" s="145"/>
      <c r="AE306" s="145"/>
      <c r="AF306" s="148"/>
      <c r="AG306" s="148"/>
      <c r="AH306" s="149"/>
      <c r="AI306" s="140"/>
      <c r="AJ306" s="140"/>
      <c r="AK306" s="183"/>
      <c r="AL306" s="184"/>
      <c r="AM306" s="184"/>
      <c r="AN306" s="184"/>
      <c r="AO306" s="5"/>
      <c r="AP306" s="5"/>
      <c r="AQ306" s="5"/>
      <c r="AR306" s="5"/>
      <c r="AS306" s="5"/>
      <c r="AT306" s="150"/>
    </row>
    <row r="307" spans="1:46" s="185" customFormat="1" ht="30">
      <c r="A307" s="139" t="s">
        <v>562</v>
      </c>
      <c r="B307" s="140" t="s">
        <v>356</v>
      </c>
      <c r="C307" s="140" t="s">
        <v>143</v>
      </c>
      <c r="D307" s="141" t="s">
        <v>1061</v>
      </c>
      <c r="E307" s="141" t="s">
        <v>1061</v>
      </c>
      <c r="F307" s="140" t="s">
        <v>497</v>
      </c>
      <c r="G307" s="142"/>
      <c r="H307" s="143"/>
      <c r="I307" s="143">
        <f>102+132</f>
        <v>234</v>
      </c>
      <c r="J307" s="140" t="s">
        <v>340</v>
      </c>
      <c r="K307" s="140"/>
      <c r="L307" s="144"/>
      <c r="M307" s="140"/>
      <c r="N307" s="140"/>
      <c r="O307" s="140"/>
      <c r="P307" s="144" t="s">
        <v>340</v>
      </c>
      <c r="Q307" s="182">
        <v>1</v>
      </c>
      <c r="R307" s="182">
        <v>5.303030303030303</v>
      </c>
      <c r="S307" s="152"/>
      <c r="T307" s="145"/>
      <c r="U307" s="145"/>
      <c r="V307" s="153">
        <v>7</v>
      </c>
      <c r="W307" s="146" t="s">
        <v>1306</v>
      </c>
      <c r="X307" s="140"/>
      <c r="Y307" s="140">
        <v>1</v>
      </c>
      <c r="Z307" s="140"/>
      <c r="AA307" s="140"/>
      <c r="AB307" s="147"/>
      <c r="AC307" s="145" t="s">
        <v>340</v>
      </c>
      <c r="AD307" s="145"/>
      <c r="AE307" s="145"/>
      <c r="AF307" s="148"/>
      <c r="AG307" s="148"/>
      <c r="AH307" s="149"/>
      <c r="AI307" s="140"/>
      <c r="AJ307" s="140" t="s">
        <v>340</v>
      </c>
      <c r="AK307" s="183"/>
      <c r="AL307" s="184"/>
      <c r="AM307" s="184"/>
      <c r="AN307" s="184"/>
      <c r="AO307" s="5"/>
      <c r="AP307" s="5"/>
      <c r="AQ307" s="5"/>
      <c r="AR307" s="5"/>
      <c r="AS307" s="5"/>
      <c r="AT307" s="150"/>
    </row>
    <row r="308" spans="1:46" s="185" customFormat="1" ht="30">
      <c r="A308" s="139" t="s">
        <v>559</v>
      </c>
      <c r="B308" s="140" t="s">
        <v>356</v>
      </c>
      <c r="C308" s="140" t="s">
        <v>145</v>
      </c>
      <c r="D308" s="141" t="s">
        <v>1061</v>
      </c>
      <c r="E308" s="141" t="s">
        <v>1061</v>
      </c>
      <c r="F308" s="140" t="s">
        <v>497</v>
      </c>
      <c r="G308" s="142"/>
      <c r="H308" s="143"/>
      <c r="I308" s="143">
        <f>23+13</f>
        <v>36</v>
      </c>
      <c r="J308" s="140" t="s">
        <v>340</v>
      </c>
      <c r="K308" s="140"/>
      <c r="L308" s="144"/>
      <c r="M308" s="140"/>
      <c r="N308" s="140"/>
      <c r="O308" s="140"/>
      <c r="P308" s="144" t="s">
        <v>340</v>
      </c>
      <c r="Q308" s="182">
        <v>2</v>
      </c>
      <c r="R308" s="182">
        <v>38.46153846153847</v>
      </c>
      <c r="S308" s="145"/>
      <c r="T308" s="145"/>
      <c r="U308" s="145"/>
      <c r="V308" s="140">
        <v>4</v>
      </c>
      <c r="W308" s="146" t="s">
        <v>1307</v>
      </c>
      <c r="X308" s="140"/>
      <c r="Y308" s="140">
        <v>1</v>
      </c>
      <c r="Z308" s="140"/>
      <c r="AA308" s="140"/>
      <c r="AB308" s="147"/>
      <c r="AC308" s="145" t="s">
        <v>340</v>
      </c>
      <c r="AD308" s="145"/>
      <c r="AE308" s="145"/>
      <c r="AF308" s="148"/>
      <c r="AG308" s="148"/>
      <c r="AH308" s="149"/>
      <c r="AI308" s="140"/>
      <c r="AJ308" s="140"/>
      <c r="AK308" s="183"/>
      <c r="AL308" s="184"/>
      <c r="AM308" s="184"/>
      <c r="AN308" s="184"/>
      <c r="AO308" s="5"/>
      <c r="AP308" s="5"/>
      <c r="AQ308" s="5"/>
      <c r="AR308" s="5"/>
      <c r="AS308" s="5"/>
      <c r="AT308" s="150"/>
    </row>
    <row r="309" spans="1:46" s="185" customFormat="1" ht="30">
      <c r="A309" s="139" t="s">
        <v>549</v>
      </c>
      <c r="B309" s="140" t="s">
        <v>356</v>
      </c>
      <c r="C309" s="140" t="s">
        <v>153</v>
      </c>
      <c r="D309" s="141" t="s">
        <v>1061</v>
      </c>
      <c r="E309" s="141" t="s">
        <v>1061</v>
      </c>
      <c r="F309" s="140" t="s">
        <v>497</v>
      </c>
      <c r="G309" s="142"/>
      <c r="H309" s="143"/>
      <c r="I309" s="143">
        <v>4</v>
      </c>
      <c r="J309" s="140" t="s">
        <v>340</v>
      </c>
      <c r="K309" s="140" t="s">
        <v>340</v>
      </c>
      <c r="L309" s="144"/>
      <c r="M309" s="140"/>
      <c r="N309" s="140"/>
      <c r="O309" s="140"/>
      <c r="P309" s="144" t="s">
        <v>340</v>
      </c>
      <c r="Q309" s="182">
        <v>2</v>
      </c>
      <c r="R309" s="182">
        <v>66.66666666666666</v>
      </c>
      <c r="S309" s="143"/>
      <c r="T309" s="143"/>
      <c r="U309" s="143"/>
      <c r="V309" s="140">
        <v>5</v>
      </c>
      <c r="W309" s="146" t="s">
        <v>1317</v>
      </c>
      <c r="X309" s="140"/>
      <c r="Y309" s="140">
        <v>1</v>
      </c>
      <c r="Z309" s="140"/>
      <c r="AA309" s="140"/>
      <c r="AB309" s="147"/>
      <c r="AC309" s="145" t="s">
        <v>340</v>
      </c>
      <c r="AD309" s="145"/>
      <c r="AE309" s="145"/>
      <c r="AF309" s="148"/>
      <c r="AG309" s="148"/>
      <c r="AH309" s="149"/>
      <c r="AI309" s="140"/>
      <c r="AJ309" s="140" t="s">
        <v>340</v>
      </c>
      <c r="AK309" s="183"/>
      <c r="AL309" s="184"/>
      <c r="AM309" s="184"/>
      <c r="AN309" s="184"/>
      <c r="AO309" s="5"/>
      <c r="AP309" s="5"/>
      <c r="AQ309" s="5"/>
      <c r="AR309" s="5"/>
      <c r="AS309" s="5"/>
      <c r="AT309" s="150"/>
    </row>
    <row r="310" spans="1:46" s="185" customFormat="1" ht="15.75">
      <c r="A310" s="139" t="s">
        <v>398</v>
      </c>
      <c r="B310" s="140" t="s">
        <v>356</v>
      </c>
      <c r="C310" s="140" t="s">
        <v>1578</v>
      </c>
      <c r="D310" s="141" t="s">
        <v>862</v>
      </c>
      <c r="E310" s="141" t="s">
        <v>862</v>
      </c>
      <c r="F310" s="140" t="s">
        <v>384</v>
      </c>
      <c r="G310" s="142"/>
      <c r="H310" s="143">
        <v>55</v>
      </c>
      <c r="I310" s="143">
        <v>5674</v>
      </c>
      <c r="J310" s="140" t="s">
        <v>340</v>
      </c>
      <c r="K310" s="140" t="s">
        <v>340</v>
      </c>
      <c r="L310" s="144" t="s">
        <v>340</v>
      </c>
      <c r="M310" s="140" t="s">
        <v>340</v>
      </c>
      <c r="N310" s="140" t="s">
        <v>340</v>
      </c>
      <c r="O310" s="140" t="s">
        <v>340</v>
      </c>
      <c r="P310" s="144"/>
      <c r="Q310" s="182">
        <v>2</v>
      </c>
      <c r="R310" s="182">
        <v>6.328616352201259</v>
      </c>
      <c r="S310" s="143" t="s">
        <v>340</v>
      </c>
      <c r="T310" s="143" t="s">
        <v>340</v>
      </c>
      <c r="U310" s="143" t="s">
        <v>340</v>
      </c>
      <c r="V310" s="140">
        <v>5</v>
      </c>
      <c r="W310" s="146" t="s">
        <v>1332</v>
      </c>
      <c r="X310" s="140"/>
      <c r="Y310" s="140">
        <v>1</v>
      </c>
      <c r="Z310" s="140"/>
      <c r="AA310" s="140"/>
      <c r="AB310" s="147"/>
      <c r="AC310" s="145" t="s">
        <v>340</v>
      </c>
      <c r="AD310" s="145"/>
      <c r="AE310" s="145"/>
      <c r="AF310" s="148"/>
      <c r="AG310" s="148"/>
      <c r="AH310" s="149"/>
      <c r="AI310" s="140"/>
      <c r="AJ310" s="140" t="s">
        <v>340</v>
      </c>
      <c r="AK310" s="183"/>
      <c r="AL310" s="184"/>
      <c r="AM310" s="184"/>
      <c r="AN310" s="184"/>
      <c r="AO310" s="5"/>
      <c r="AP310" s="5"/>
      <c r="AQ310" s="5"/>
      <c r="AR310" s="5"/>
      <c r="AS310" s="5"/>
      <c r="AT310" s="150"/>
    </row>
    <row r="311" spans="1:46" s="185" customFormat="1" ht="15.75">
      <c r="A311" s="139" t="s">
        <v>355</v>
      </c>
      <c r="B311" s="140" t="s">
        <v>356</v>
      </c>
      <c r="C311" s="140" t="s">
        <v>1498</v>
      </c>
      <c r="D311" s="141" t="s">
        <v>862</v>
      </c>
      <c r="E311" s="141" t="s">
        <v>868</v>
      </c>
      <c r="F311" s="140" t="s">
        <v>347</v>
      </c>
      <c r="G311" s="142">
        <v>833411</v>
      </c>
      <c r="H311" s="143">
        <v>14636</v>
      </c>
      <c r="I311" s="143">
        <v>43180</v>
      </c>
      <c r="J311" s="140" t="s">
        <v>340</v>
      </c>
      <c r="K311" s="140" t="s">
        <v>340</v>
      </c>
      <c r="L311" s="144" t="s">
        <v>340</v>
      </c>
      <c r="M311" s="140"/>
      <c r="N311" s="140" t="s">
        <v>340</v>
      </c>
      <c r="O311" s="140" t="s">
        <v>340</v>
      </c>
      <c r="P311" s="144"/>
      <c r="Q311" s="182">
        <v>1</v>
      </c>
      <c r="R311" s="182">
        <v>26.51398313798067</v>
      </c>
      <c r="S311" s="145" t="s">
        <v>340</v>
      </c>
      <c r="T311" s="145" t="s">
        <v>340</v>
      </c>
      <c r="U311" s="145" t="s">
        <v>340</v>
      </c>
      <c r="V311" s="140"/>
      <c r="W311" s="146" t="s">
        <v>1334</v>
      </c>
      <c r="X311" s="140"/>
      <c r="Y311" s="140">
        <v>3</v>
      </c>
      <c r="Z311" s="140" t="s">
        <v>340</v>
      </c>
      <c r="AA311" s="140"/>
      <c r="AB311" s="147"/>
      <c r="AC311" s="145" t="s">
        <v>340</v>
      </c>
      <c r="AD311" s="145"/>
      <c r="AE311" s="145"/>
      <c r="AF311" s="148"/>
      <c r="AG311" s="148"/>
      <c r="AH311" s="149">
        <v>10</v>
      </c>
      <c r="AI311" s="140"/>
      <c r="AJ311" s="140" t="s">
        <v>340</v>
      </c>
      <c r="AK311" s="183"/>
      <c r="AL311" s="184"/>
      <c r="AM311" s="184"/>
      <c r="AN311" s="184"/>
      <c r="AO311" s="5"/>
      <c r="AP311" s="5"/>
      <c r="AQ311" s="5"/>
      <c r="AR311" s="5">
        <v>71.8</v>
      </c>
      <c r="AS311" s="5"/>
      <c r="AT311" s="150">
        <v>71.8</v>
      </c>
    </row>
    <row r="312" spans="1:46" s="185" customFormat="1" ht="30">
      <c r="A312" s="139" t="s">
        <v>534</v>
      </c>
      <c r="B312" s="140" t="s">
        <v>356</v>
      </c>
      <c r="C312" s="140" t="s">
        <v>247</v>
      </c>
      <c r="D312" s="141" t="s">
        <v>1061</v>
      </c>
      <c r="E312" s="141" t="s">
        <v>1061</v>
      </c>
      <c r="F312" s="140" t="s">
        <v>497</v>
      </c>
      <c r="G312" s="142"/>
      <c r="H312" s="143"/>
      <c r="I312" s="143"/>
      <c r="J312" s="140" t="s">
        <v>340</v>
      </c>
      <c r="K312" s="140"/>
      <c r="L312" s="144"/>
      <c r="M312" s="140"/>
      <c r="N312" s="140"/>
      <c r="O312" s="140"/>
      <c r="P312" s="144" t="s">
        <v>340</v>
      </c>
      <c r="Q312" s="182"/>
      <c r="R312" s="182"/>
      <c r="S312" s="143"/>
      <c r="T312" s="143"/>
      <c r="U312" s="143"/>
      <c r="V312" s="140">
        <v>6</v>
      </c>
      <c r="W312" s="146" t="s">
        <v>1320</v>
      </c>
      <c r="X312" s="140"/>
      <c r="Y312" s="140">
        <v>1</v>
      </c>
      <c r="Z312" s="140"/>
      <c r="AA312" s="140"/>
      <c r="AB312" s="147"/>
      <c r="AC312" s="145" t="s">
        <v>340</v>
      </c>
      <c r="AD312" s="145"/>
      <c r="AE312" s="145"/>
      <c r="AF312" s="148"/>
      <c r="AG312" s="148"/>
      <c r="AH312" s="149"/>
      <c r="AI312" s="140"/>
      <c r="AJ312" s="140"/>
      <c r="AK312" s="183"/>
      <c r="AL312" s="184"/>
      <c r="AM312" s="184"/>
      <c r="AN312" s="184"/>
      <c r="AO312" s="5"/>
      <c r="AP312" s="5"/>
      <c r="AQ312" s="5"/>
      <c r="AR312" s="5"/>
      <c r="AS312" s="5"/>
      <c r="AT312" s="150"/>
    </row>
    <row r="313" spans="1:46" s="185" customFormat="1" ht="15.75">
      <c r="A313" s="139" t="s">
        <v>396</v>
      </c>
      <c r="B313" s="140" t="s">
        <v>356</v>
      </c>
      <c r="C313" s="140" t="s">
        <v>1581</v>
      </c>
      <c r="D313" s="141" t="s">
        <v>882</v>
      </c>
      <c r="E313" s="141" t="s">
        <v>882</v>
      </c>
      <c r="F313" s="140" t="s">
        <v>384</v>
      </c>
      <c r="G313" s="142"/>
      <c r="H313" s="143"/>
      <c r="I313" s="143">
        <v>4053</v>
      </c>
      <c r="J313" s="140" t="s">
        <v>340</v>
      </c>
      <c r="K313" s="140" t="s">
        <v>340</v>
      </c>
      <c r="L313" s="144" t="s">
        <v>340</v>
      </c>
      <c r="M313" s="140" t="s">
        <v>340</v>
      </c>
      <c r="N313" s="140" t="s">
        <v>340</v>
      </c>
      <c r="O313" s="140" t="s">
        <v>340</v>
      </c>
      <c r="P313" s="144"/>
      <c r="Q313" s="182">
        <v>1</v>
      </c>
      <c r="R313" s="182">
        <v>25.97914905607213</v>
      </c>
      <c r="S313" s="143" t="s">
        <v>340</v>
      </c>
      <c r="T313" s="143" t="s">
        <v>340</v>
      </c>
      <c r="U313" s="143" t="s">
        <v>340</v>
      </c>
      <c r="V313" s="140">
        <v>1</v>
      </c>
      <c r="W313" s="146" t="s">
        <v>1336</v>
      </c>
      <c r="X313" s="140"/>
      <c r="Y313" s="140">
        <v>2</v>
      </c>
      <c r="Z313" s="140"/>
      <c r="AA313" s="140"/>
      <c r="AB313" s="147" t="s">
        <v>340</v>
      </c>
      <c r="AC313" s="145" t="s">
        <v>340</v>
      </c>
      <c r="AD313" s="145"/>
      <c r="AE313" s="145"/>
      <c r="AF313" s="148"/>
      <c r="AG313" s="148"/>
      <c r="AH313" s="149">
        <v>10</v>
      </c>
      <c r="AI313" s="140" t="s">
        <v>340</v>
      </c>
      <c r="AJ313" s="140" t="s">
        <v>340</v>
      </c>
      <c r="AK313" s="183">
        <v>1998</v>
      </c>
      <c r="AL313" s="184">
        <v>2466.5</v>
      </c>
      <c r="AM313" s="184">
        <v>2244</v>
      </c>
      <c r="AN313" s="184">
        <v>4710.5</v>
      </c>
      <c r="AO313" s="5">
        <v>2150.3</v>
      </c>
      <c r="AP313" s="5"/>
      <c r="AQ313" s="5"/>
      <c r="AR313" s="5">
        <v>626.8</v>
      </c>
      <c r="AS313" s="5"/>
      <c r="AT313" s="150">
        <v>7487.6</v>
      </c>
    </row>
    <row r="314" spans="1:46" s="185" customFormat="1" ht="15.75">
      <c r="A314" s="139" t="s">
        <v>387</v>
      </c>
      <c r="B314" s="140" t="s">
        <v>356</v>
      </c>
      <c r="C314" s="140" t="s">
        <v>1656</v>
      </c>
      <c r="D314" s="141" t="s">
        <v>862</v>
      </c>
      <c r="E314" s="141" t="s">
        <v>862</v>
      </c>
      <c r="F314" s="140" t="s">
        <v>384</v>
      </c>
      <c r="G314" s="142"/>
      <c r="H314" s="143">
        <v>385</v>
      </c>
      <c r="I314" s="143">
        <v>7931</v>
      </c>
      <c r="J314" s="140" t="s">
        <v>340</v>
      </c>
      <c r="K314" s="140" t="s">
        <v>340</v>
      </c>
      <c r="L314" s="144"/>
      <c r="M314" s="140" t="s">
        <v>340</v>
      </c>
      <c r="N314" s="140" t="s">
        <v>340</v>
      </c>
      <c r="O314" s="140" t="s">
        <v>340</v>
      </c>
      <c r="P314" s="144"/>
      <c r="Q314" s="182">
        <v>1</v>
      </c>
      <c r="R314" s="182">
        <v>18.129203816674487</v>
      </c>
      <c r="S314" s="143" t="s">
        <v>340</v>
      </c>
      <c r="T314" s="143" t="s">
        <v>340</v>
      </c>
      <c r="U314" s="143" t="s">
        <v>340</v>
      </c>
      <c r="V314" s="140">
        <v>1</v>
      </c>
      <c r="W314" s="146" t="s">
        <v>1280</v>
      </c>
      <c r="X314" s="140"/>
      <c r="Y314" s="140">
        <v>1</v>
      </c>
      <c r="Z314" s="140"/>
      <c r="AA314" s="140"/>
      <c r="AB314" s="147" t="s">
        <v>340</v>
      </c>
      <c r="AC314" s="145" t="s">
        <v>340</v>
      </c>
      <c r="AD314" s="145"/>
      <c r="AE314" s="145"/>
      <c r="AF314" s="148"/>
      <c r="AG314" s="148"/>
      <c r="AH314" s="149"/>
      <c r="AI314" s="140"/>
      <c r="AJ314" s="140" t="s">
        <v>340</v>
      </c>
      <c r="AK314" s="183"/>
      <c r="AL314" s="184"/>
      <c r="AM314" s="184"/>
      <c r="AN314" s="184"/>
      <c r="AO314" s="5"/>
      <c r="AP314" s="5"/>
      <c r="AQ314" s="5"/>
      <c r="AR314" s="5"/>
      <c r="AS314" s="5"/>
      <c r="AT314" s="150"/>
    </row>
    <row r="315" spans="1:46" s="185" customFormat="1" ht="30">
      <c r="A315" s="139" t="s">
        <v>502</v>
      </c>
      <c r="B315" s="140" t="s">
        <v>356</v>
      </c>
      <c r="C315" s="140" t="s">
        <v>192</v>
      </c>
      <c r="D315" s="141" t="s">
        <v>1061</v>
      </c>
      <c r="E315" s="141" t="s">
        <v>1061</v>
      </c>
      <c r="F315" s="140" t="s">
        <v>497</v>
      </c>
      <c r="G315" s="142"/>
      <c r="H315" s="143"/>
      <c r="I315" s="143">
        <f>322+358</f>
        <v>680</v>
      </c>
      <c r="J315" s="140" t="s">
        <v>340</v>
      </c>
      <c r="K315" s="140"/>
      <c r="L315" s="144"/>
      <c r="M315" s="140"/>
      <c r="N315" s="140"/>
      <c r="O315" s="140"/>
      <c r="P315" s="144" t="s">
        <v>340</v>
      </c>
      <c r="Q315" s="182">
        <v>1</v>
      </c>
      <c r="R315" s="182">
        <v>10.05586592178771</v>
      </c>
      <c r="S315" s="145"/>
      <c r="T315" s="145"/>
      <c r="U315" s="145"/>
      <c r="V315" s="140">
        <v>7</v>
      </c>
      <c r="W315" s="146"/>
      <c r="X315" s="140"/>
      <c r="Y315" s="140">
        <v>1</v>
      </c>
      <c r="Z315" s="140"/>
      <c r="AA315" s="140"/>
      <c r="AB315" s="147"/>
      <c r="AC315" s="145" t="s">
        <v>340</v>
      </c>
      <c r="AD315" s="145"/>
      <c r="AE315" s="145"/>
      <c r="AF315" s="148"/>
      <c r="AG315" s="148"/>
      <c r="AH315" s="149"/>
      <c r="AI315" s="140"/>
      <c r="AJ315" s="140"/>
      <c r="AK315" s="183"/>
      <c r="AL315" s="184"/>
      <c r="AM315" s="184"/>
      <c r="AN315" s="184"/>
      <c r="AO315" s="5"/>
      <c r="AP315" s="5"/>
      <c r="AQ315" s="5"/>
      <c r="AR315" s="5"/>
      <c r="AS315" s="5"/>
      <c r="AT315" s="150"/>
    </row>
    <row r="316" spans="1:46" s="185" customFormat="1" ht="30">
      <c r="A316" s="154" t="s">
        <v>501</v>
      </c>
      <c r="B316" s="155" t="s">
        <v>356</v>
      </c>
      <c r="C316" s="155" t="s">
        <v>255</v>
      </c>
      <c r="D316" s="156" t="s">
        <v>1061</v>
      </c>
      <c r="E316" s="156" t="s">
        <v>1061</v>
      </c>
      <c r="F316" s="155" t="s">
        <v>497</v>
      </c>
      <c r="G316" s="157"/>
      <c r="H316" s="158"/>
      <c r="I316" s="158"/>
      <c r="J316" s="155"/>
      <c r="K316" s="155"/>
      <c r="L316" s="159"/>
      <c r="M316" s="155"/>
      <c r="N316" s="155"/>
      <c r="O316" s="155"/>
      <c r="P316" s="159" t="s">
        <v>340</v>
      </c>
      <c r="Q316" s="186"/>
      <c r="R316" s="186"/>
      <c r="S316" s="158"/>
      <c r="T316" s="158"/>
      <c r="U316" s="158"/>
      <c r="V316" s="155"/>
      <c r="W316" s="160" t="s">
        <v>1155</v>
      </c>
      <c r="X316" s="155"/>
      <c r="Y316" s="155">
        <v>1</v>
      </c>
      <c r="Z316" s="155"/>
      <c r="AA316" s="155"/>
      <c r="AB316" s="161"/>
      <c r="AC316" s="162" t="s">
        <v>340</v>
      </c>
      <c r="AD316" s="162"/>
      <c r="AE316" s="162"/>
      <c r="AF316" s="163"/>
      <c r="AG316" s="163"/>
      <c r="AH316" s="164"/>
      <c r="AI316" s="155"/>
      <c r="AJ316" s="155"/>
      <c r="AK316" s="187"/>
      <c r="AL316" s="188"/>
      <c r="AM316" s="188"/>
      <c r="AN316" s="188"/>
      <c r="AO316" s="137"/>
      <c r="AP316" s="137"/>
      <c r="AQ316" s="137"/>
      <c r="AR316" s="137"/>
      <c r="AS316" s="137"/>
      <c r="AT316" s="165"/>
    </row>
    <row r="317" spans="1:46" s="185" customFormat="1" ht="30">
      <c r="A317" s="139" t="s">
        <v>704</v>
      </c>
      <c r="B317" s="140" t="s">
        <v>457</v>
      </c>
      <c r="C317" s="140" t="s">
        <v>1890</v>
      </c>
      <c r="D317" s="141" t="s">
        <v>1033</v>
      </c>
      <c r="E317" s="141" t="s">
        <v>1033</v>
      </c>
      <c r="F317" s="140" t="s">
        <v>497</v>
      </c>
      <c r="G317" s="151"/>
      <c r="H317" s="143"/>
      <c r="I317" s="143">
        <v>2334</v>
      </c>
      <c r="J317" s="140" t="s">
        <v>340</v>
      </c>
      <c r="K317" s="140"/>
      <c r="L317" s="144"/>
      <c r="M317" s="140" t="s">
        <v>340</v>
      </c>
      <c r="N317" s="140" t="s">
        <v>340</v>
      </c>
      <c r="O317" s="140" t="s">
        <v>340</v>
      </c>
      <c r="P317" s="144"/>
      <c r="Q317" s="182">
        <v>1</v>
      </c>
      <c r="R317" s="182">
        <v>1.6928285626346569</v>
      </c>
      <c r="S317" s="145"/>
      <c r="T317" s="145"/>
      <c r="U317" s="145"/>
      <c r="V317" s="140"/>
      <c r="W317" s="146" t="s">
        <v>1154</v>
      </c>
      <c r="X317" s="140"/>
      <c r="Y317" s="140">
        <v>1</v>
      </c>
      <c r="Z317" s="140"/>
      <c r="AA317" s="140"/>
      <c r="AB317" s="147" t="s">
        <v>340</v>
      </c>
      <c r="AC317" s="145" t="s">
        <v>340</v>
      </c>
      <c r="AD317" s="145"/>
      <c r="AE317" s="145"/>
      <c r="AF317" s="148"/>
      <c r="AG317" s="148"/>
      <c r="AH317" s="149"/>
      <c r="AI317" s="140"/>
      <c r="AJ317" s="140" t="s">
        <v>340</v>
      </c>
      <c r="AK317" s="183"/>
      <c r="AL317" s="184"/>
      <c r="AM317" s="184"/>
      <c r="AN317" s="184"/>
      <c r="AO317" s="5">
        <v>213.5</v>
      </c>
      <c r="AP317" s="5"/>
      <c r="AQ317" s="5"/>
      <c r="AR317" s="5"/>
      <c r="AS317" s="5"/>
      <c r="AT317" s="150">
        <v>213.5</v>
      </c>
    </row>
    <row r="318" spans="1:46" s="185" customFormat="1" ht="30">
      <c r="A318" s="139" t="s">
        <v>701</v>
      </c>
      <c r="B318" s="140" t="s">
        <v>457</v>
      </c>
      <c r="C318" s="140" t="s">
        <v>1951</v>
      </c>
      <c r="D318" s="141" t="s">
        <v>1050</v>
      </c>
      <c r="E318" s="141" t="s">
        <v>1050</v>
      </c>
      <c r="F318" s="140" t="s">
        <v>497</v>
      </c>
      <c r="G318" s="142"/>
      <c r="H318" s="143"/>
      <c r="I318" s="143">
        <v>2098</v>
      </c>
      <c r="J318" s="140" t="s">
        <v>340</v>
      </c>
      <c r="K318" s="140"/>
      <c r="L318" s="144"/>
      <c r="M318" s="140" t="s">
        <v>340</v>
      </c>
      <c r="N318" s="140"/>
      <c r="O318" s="140" t="s">
        <v>340</v>
      </c>
      <c r="P318" s="144"/>
      <c r="Q318" s="182">
        <v>1</v>
      </c>
      <c r="R318" s="182">
        <v>7.003334921391139</v>
      </c>
      <c r="S318" s="145"/>
      <c r="T318" s="145"/>
      <c r="U318" s="145"/>
      <c r="V318" s="140"/>
      <c r="W318" s="146" t="s">
        <v>1158</v>
      </c>
      <c r="X318" s="140"/>
      <c r="Y318" s="140">
        <v>1</v>
      </c>
      <c r="Z318" s="140"/>
      <c r="AA318" s="140" t="s">
        <v>340</v>
      </c>
      <c r="AB318" s="147" t="s">
        <v>340</v>
      </c>
      <c r="AC318" s="145" t="s">
        <v>340</v>
      </c>
      <c r="AD318" s="145"/>
      <c r="AE318" s="145"/>
      <c r="AF318" s="148"/>
      <c r="AG318" s="148"/>
      <c r="AH318" s="149"/>
      <c r="AI318" s="140"/>
      <c r="AJ318" s="140" t="s">
        <v>340</v>
      </c>
      <c r="AK318" s="183"/>
      <c r="AL318" s="184"/>
      <c r="AM318" s="184"/>
      <c r="AN318" s="184"/>
      <c r="AO318" s="5">
        <v>1815.2</v>
      </c>
      <c r="AP318" s="5"/>
      <c r="AQ318" s="5"/>
      <c r="AR318" s="5"/>
      <c r="AS318" s="5"/>
      <c r="AT318" s="150">
        <v>1815.2</v>
      </c>
    </row>
    <row r="319" spans="1:46" s="185" customFormat="1" ht="30">
      <c r="A319" s="139" t="s">
        <v>464</v>
      </c>
      <c r="B319" s="140" t="s">
        <v>457</v>
      </c>
      <c r="C319" s="140" t="s">
        <v>1861</v>
      </c>
      <c r="D319" s="141" t="s">
        <v>1021</v>
      </c>
      <c r="E319" s="141" t="s">
        <v>1021</v>
      </c>
      <c r="F319" s="140" t="s">
        <v>455</v>
      </c>
      <c r="G319" s="142"/>
      <c r="H319" s="143"/>
      <c r="I319" s="143">
        <f>1612+1508</f>
        <v>3120</v>
      </c>
      <c r="J319" s="140" t="s">
        <v>340</v>
      </c>
      <c r="K319" s="140"/>
      <c r="L319" s="144"/>
      <c r="M319" s="140"/>
      <c r="N319" s="140"/>
      <c r="O319" s="140"/>
      <c r="P319" s="144" t="s">
        <v>340</v>
      </c>
      <c r="Q319" s="182">
        <v>1</v>
      </c>
      <c r="R319" s="182">
        <v>4.91041804910418</v>
      </c>
      <c r="S319" s="143"/>
      <c r="T319" s="143"/>
      <c r="U319" s="143"/>
      <c r="V319" s="140"/>
      <c r="W319" s="146" t="s">
        <v>1173</v>
      </c>
      <c r="X319" s="140"/>
      <c r="Y319" s="140">
        <v>1</v>
      </c>
      <c r="Z319" s="140"/>
      <c r="AA319" s="140"/>
      <c r="AB319" s="147"/>
      <c r="AC319" s="145" t="s">
        <v>340</v>
      </c>
      <c r="AD319" s="145"/>
      <c r="AE319" s="145"/>
      <c r="AF319" s="148"/>
      <c r="AG319" s="148"/>
      <c r="AH319" s="149" t="s">
        <v>695</v>
      </c>
      <c r="AI319" s="140"/>
      <c r="AJ319" s="140" t="s">
        <v>340</v>
      </c>
      <c r="AK319" s="183"/>
      <c r="AL319" s="184"/>
      <c r="AM319" s="184"/>
      <c r="AN319" s="184"/>
      <c r="AO319" s="5"/>
      <c r="AP319" s="5"/>
      <c r="AQ319" s="5"/>
      <c r="AR319" s="5"/>
      <c r="AS319" s="5"/>
      <c r="AT319" s="150"/>
    </row>
    <row r="320" spans="1:46" s="185" customFormat="1" ht="30">
      <c r="A320" s="139" t="s">
        <v>683</v>
      </c>
      <c r="B320" s="140" t="s">
        <v>457</v>
      </c>
      <c r="C320" s="140" t="s">
        <v>57</v>
      </c>
      <c r="D320" s="141" t="s">
        <v>1022</v>
      </c>
      <c r="E320" s="141" t="s">
        <v>1022</v>
      </c>
      <c r="F320" s="140" t="s">
        <v>497</v>
      </c>
      <c r="G320" s="151"/>
      <c r="H320" s="143"/>
      <c r="I320" s="143">
        <v>960</v>
      </c>
      <c r="J320" s="140" t="s">
        <v>340</v>
      </c>
      <c r="K320" s="140"/>
      <c r="L320" s="144"/>
      <c r="M320" s="140"/>
      <c r="N320" s="140"/>
      <c r="O320" s="140"/>
      <c r="P320" s="144" t="s">
        <v>340</v>
      </c>
      <c r="Q320" s="182">
        <v>1</v>
      </c>
      <c r="R320" s="182">
        <v>6.818181818181818</v>
      </c>
      <c r="S320" s="145"/>
      <c r="T320" s="145"/>
      <c r="U320" s="145"/>
      <c r="V320" s="140"/>
      <c r="W320" s="146" t="s">
        <v>1176</v>
      </c>
      <c r="X320" s="140"/>
      <c r="Y320" s="140">
        <v>1</v>
      </c>
      <c r="Z320" s="140"/>
      <c r="AA320" s="140" t="s">
        <v>340</v>
      </c>
      <c r="AB320" s="147"/>
      <c r="AC320" s="145" t="s">
        <v>340</v>
      </c>
      <c r="AD320" s="145"/>
      <c r="AE320" s="145"/>
      <c r="AF320" s="148"/>
      <c r="AG320" s="148"/>
      <c r="AH320" s="149"/>
      <c r="AI320" s="140"/>
      <c r="AJ320" s="140" t="s">
        <v>340</v>
      </c>
      <c r="AK320" s="183"/>
      <c r="AL320" s="184"/>
      <c r="AM320" s="184"/>
      <c r="AN320" s="184"/>
      <c r="AO320" s="5">
        <v>235</v>
      </c>
      <c r="AP320" s="5"/>
      <c r="AQ320" s="5"/>
      <c r="AR320" s="5"/>
      <c r="AS320" s="5"/>
      <c r="AT320" s="150">
        <v>235</v>
      </c>
    </row>
    <row r="321" spans="1:46" s="185" customFormat="1" ht="30">
      <c r="A321" s="139" t="s">
        <v>677</v>
      </c>
      <c r="B321" s="140" t="s">
        <v>457</v>
      </c>
      <c r="C321" s="140" t="s">
        <v>62</v>
      </c>
      <c r="D321" s="141" t="s">
        <v>1071</v>
      </c>
      <c r="E321" s="141" t="s">
        <v>1071</v>
      </c>
      <c r="F321" s="140" t="s">
        <v>497</v>
      </c>
      <c r="G321" s="142"/>
      <c r="H321" s="143">
        <v>18</v>
      </c>
      <c r="I321" s="143">
        <v>1148</v>
      </c>
      <c r="J321" s="140" t="s">
        <v>340</v>
      </c>
      <c r="K321" s="140"/>
      <c r="L321" s="144"/>
      <c r="M321" s="140"/>
      <c r="N321" s="140"/>
      <c r="O321" s="140"/>
      <c r="P321" s="144" t="s">
        <v>340</v>
      </c>
      <c r="Q321" s="182">
        <v>1</v>
      </c>
      <c r="R321" s="182">
        <v>4.357976653696499</v>
      </c>
      <c r="S321" s="145"/>
      <c r="T321" s="145"/>
      <c r="U321" s="145"/>
      <c r="V321" s="140"/>
      <c r="W321" s="146" t="s">
        <v>1185</v>
      </c>
      <c r="X321" s="140"/>
      <c r="Y321" s="140">
        <v>2</v>
      </c>
      <c r="Z321" s="140"/>
      <c r="AA321" s="140" t="s">
        <v>340</v>
      </c>
      <c r="AB321" s="147"/>
      <c r="AC321" s="145" t="s">
        <v>340</v>
      </c>
      <c r="AD321" s="145"/>
      <c r="AE321" s="145"/>
      <c r="AF321" s="148"/>
      <c r="AG321" s="148"/>
      <c r="AH321" s="149"/>
      <c r="AI321" s="140"/>
      <c r="AJ321" s="140" t="s">
        <v>340</v>
      </c>
      <c r="AK321" s="183"/>
      <c r="AL321" s="184"/>
      <c r="AM321" s="184"/>
      <c r="AN321" s="184"/>
      <c r="AO321" s="5"/>
      <c r="AP321" s="5"/>
      <c r="AQ321" s="5"/>
      <c r="AR321" s="5"/>
      <c r="AS321" s="5"/>
      <c r="AT321" s="150"/>
    </row>
    <row r="322" spans="1:46" s="185" customFormat="1" ht="30">
      <c r="A322" s="139" t="s">
        <v>672</v>
      </c>
      <c r="B322" s="140" t="s">
        <v>457</v>
      </c>
      <c r="C322" s="140" t="s">
        <v>67</v>
      </c>
      <c r="D322" s="141" t="s">
        <v>1022</v>
      </c>
      <c r="E322" s="141" t="s">
        <v>1022</v>
      </c>
      <c r="F322" s="140" t="s">
        <v>497</v>
      </c>
      <c r="G322" s="142"/>
      <c r="H322" s="143">
        <v>1</v>
      </c>
      <c r="I322" s="143">
        <v>860</v>
      </c>
      <c r="J322" s="140" t="s">
        <v>340</v>
      </c>
      <c r="K322" s="140"/>
      <c r="L322" s="144"/>
      <c r="M322" s="140"/>
      <c r="N322" s="140"/>
      <c r="O322" s="140"/>
      <c r="P322" s="144" t="s">
        <v>340</v>
      </c>
      <c r="Q322" s="182">
        <v>1</v>
      </c>
      <c r="R322" s="182">
        <v>4.510451045104511</v>
      </c>
      <c r="S322" s="143"/>
      <c r="T322" s="143"/>
      <c r="U322" s="143"/>
      <c r="V322" s="140"/>
      <c r="W322" s="146" t="s">
        <v>1191</v>
      </c>
      <c r="X322" s="140"/>
      <c r="Y322" s="140">
        <v>1</v>
      </c>
      <c r="Z322" s="140"/>
      <c r="AA322" s="140" t="s">
        <v>340</v>
      </c>
      <c r="AB322" s="147"/>
      <c r="AC322" s="145" t="s">
        <v>340</v>
      </c>
      <c r="AD322" s="145"/>
      <c r="AE322" s="145"/>
      <c r="AF322" s="148"/>
      <c r="AG322" s="148"/>
      <c r="AH322" s="149"/>
      <c r="AI322" s="140"/>
      <c r="AJ322" s="140" t="s">
        <v>340</v>
      </c>
      <c r="AK322" s="183"/>
      <c r="AL322" s="184"/>
      <c r="AM322" s="184"/>
      <c r="AN322" s="184"/>
      <c r="AO322" s="5"/>
      <c r="AP322" s="5"/>
      <c r="AQ322" s="5"/>
      <c r="AR322" s="5"/>
      <c r="AS322" s="5"/>
      <c r="AT322" s="150"/>
    </row>
    <row r="323" spans="1:46" s="185" customFormat="1" ht="30">
      <c r="A323" s="139" t="s">
        <v>668</v>
      </c>
      <c r="B323" s="140" t="s">
        <v>457</v>
      </c>
      <c r="C323" s="140" t="s">
        <v>72</v>
      </c>
      <c r="D323" s="141" t="s">
        <v>1022</v>
      </c>
      <c r="E323" s="141" t="s">
        <v>1022</v>
      </c>
      <c r="F323" s="140" t="s">
        <v>497</v>
      </c>
      <c r="G323" s="142"/>
      <c r="H323" s="143">
        <v>1</v>
      </c>
      <c r="I323" s="143">
        <v>1334</v>
      </c>
      <c r="J323" s="140" t="s">
        <v>340</v>
      </c>
      <c r="K323" s="140"/>
      <c r="L323" s="144"/>
      <c r="M323" s="140"/>
      <c r="N323" s="140"/>
      <c r="O323" s="140"/>
      <c r="P323" s="144" t="s">
        <v>340</v>
      </c>
      <c r="Q323" s="182">
        <v>1</v>
      </c>
      <c r="R323" s="182">
        <v>5.294506949040371</v>
      </c>
      <c r="S323" s="143"/>
      <c r="T323" s="143"/>
      <c r="U323" s="143"/>
      <c r="V323" s="140"/>
      <c r="W323" s="146" t="s">
        <v>1195</v>
      </c>
      <c r="X323" s="140"/>
      <c r="Y323" s="140">
        <v>1</v>
      </c>
      <c r="Z323" s="140"/>
      <c r="AA323" s="140" t="s">
        <v>340</v>
      </c>
      <c r="AB323" s="147"/>
      <c r="AC323" s="145" t="s">
        <v>340</v>
      </c>
      <c r="AD323" s="145"/>
      <c r="AE323" s="145"/>
      <c r="AF323" s="148"/>
      <c r="AG323" s="148"/>
      <c r="AH323" s="149"/>
      <c r="AI323" s="140"/>
      <c r="AJ323" s="140" t="s">
        <v>340</v>
      </c>
      <c r="AK323" s="183"/>
      <c r="AL323" s="184"/>
      <c r="AM323" s="184"/>
      <c r="AN323" s="184"/>
      <c r="AO323" s="5">
        <v>453</v>
      </c>
      <c r="AP323" s="5"/>
      <c r="AQ323" s="5"/>
      <c r="AR323" s="5"/>
      <c r="AS323" s="5"/>
      <c r="AT323" s="150">
        <v>453</v>
      </c>
    </row>
    <row r="324" spans="1:46" s="185" customFormat="1" ht="30">
      <c r="A324" s="139" t="s">
        <v>646</v>
      </c>
      <c r="B324" s="140" t="s">
        <v>457</v>
      </c>
      <c r="C324" s="140" t="s">
        <v>89</v>
      </c>
      <c r="D324" s="141" t="s">
        <v>1089</v>
      </c>
      <c r="E324" s="141" t="s">
        <v>1089</v>
      </c>
      <c r="F324" s="140" t="s">
        <v>497</v>
      </c>
      <c r="G324" s="142"/>
      <c r="H324" s="143">
        <v>29</v>
      </c>
      <c r="I324" s="143">
        <v>1915</v>
      </c>
      <c r="J324" s="140" t="s">
        <v>340</v>
      </c>
      <c r="K324" s="140"/>
      <c r="L324" s="144"/>
      <c r="M324" s="140"/>
      <c r="N324" s="140"/>
      <c r="O324" s="140"/>
      <c r="P324" s="144" t="s">
        <v>340</v>
      </c>
      <c r="Q324" s="182">
        <v>1</v>
      </c>
      <c r="R324" s="182">
        <v>4.7101449275362315</v>
      </c>
      <c r="S324" s="143"/>
      <c r="T324" s="143"/>
      <c r="U324" s="143"/>
      <c r="V324" s="140"/>
      <c r="W324" s="146" t="s">
        <v>1227</v>
      </c>
      <c r="X324" s="140"/>
      <c r="Y324" s="140">
        <v>1</v>
      </c>
      <c r="Z324" s="140"/>
      <c r="AA324" s="140" t="s">
        <v>340</v>
      </c>
      <c r="AB324" s="147"/>
      <c r="AC324" s="145" t="s">
        <v>340</v>
      </c>
      <c r="AD324" s="145"/>
      <c r="AE324" s="145"/>
      <c r="AF324" s="148"/>
      <c r="AG324" s="148"/>
      <c r="AH324" s="149"/>
      <c r="AI324" s="140"/>
      <c r="AJ324" s="140" t="s">
        <v>340</v>
      </c>
      <c r="AK324" s="183"/>
      <c r="AL324" s="184"/>
      <c r="AM324" s="184"/>
      <c r="AN324" s="184"/>
      <c r="AO324" s="5"/>
      <c r="AP324" s="5"/>
      <c r="AQ324" s="5"/>
      <c r="AR324" s="5"/>
      <c r="AS324" s="5"/>
      <c r="AT324" s="150"/>
    </row>
    <row r="325" spans="1:46" s="185" customFormat="1" ht="30">
      <c r="A325" s="139" t="s">
        <v>640</v>
      </c>
      <c r="B325" s="140" t="s">
        <v>457</v>
      </c>
      <c r="C325" s="140" t="s">
        <v>93</v>
      </c>
      <c r="D325" s="141" t="s">
        <v>1094</v>
      </c>
      <c r="E325" s="141" t="s">
        <v>1094</v>
      </c>
      <c r="F325" s="140" t="s">
        <v>497</v>
      </c>
      <c r="G325" s="142"/>
      <c r="H325" s="143">
        <v>102</v>
      </c>
      <c r="I325" s="143">
        <v>1586</v>
      </c>
      <c r="J325" s="140" t="s">
        <v>340</v>
      </c>
      <c r="K325" s="140" t="s">
        <v>340</v>
      </c>
      <c r="L325" s="144"/>
      <c r="M325" s="140"/>
      <c r="N325" s="140"/>
      <c r="O325" s="140"/>
      <c r="P325" s="144" t="s">
        <v>340</v>
      </c>
      <c r="Q325" s="182">
        <v>1</v>
      </c>
      <c r="R325" s="182">
        <v>9.754163362410784</v>
      </c>
      <c r="S325" s="143"/>
      <c r="T325" s="143"/>
      <c r="U325" s="143"/>
      <c r="V325" s="140"/>
      <c r="W325" s="146" t="s">
        <v>1232</v>
      </c>
      <c r="X325" s="140"/>
      <c r="Y325" s="140">
        <v>1</v>
      </c>
      <c r="Z325" s="140"/>
      <c r="AA325" s="140" t="s">
        <v>340</v>
      </c>
      <c r="AB325" s="147"/>
      <c r="AC325" s="145" t="s">
        <v>340</v>
      </c>
      <c r="AD325" s="145"/>
      <c r="AE325" s="145"/>
      <c r="AF325" s="148"/>
      <c r="AG325" s="148"/>
      <c r="AH325" s="149"/>
      <c r="AI325" s="140"/>
      <c r="AJ325" s="140" t="s">
        <v>340</v>
      </c>
      <c r="AK325" s="183"/>
      <c r="AL325" s="184"/>
      <c r="AM325" s="184"/>
      <c r="AN325" s="184"/>
      <c r="AO325" s="5"/>
      <c r="AP325" s="5"/>
      <c r="AQ325" s="5"/>
      <c r="AR325" s="5"/>
      <c r="AS325" s="5"/>
      <c r="AT325" s="150"/>
    </row>
    <row r="326" spans="1:46" s="185" customFormat="1" ht="30">
      <c r="A326" s="139" t="s">
        <v>633</v>
      </c>
      <c r="B326" s="140" t="s">
        <v>457</v>
      </c>
      <c r="C326" s="140" t="s">
        <v>101</v>
      </c>
      <c r="D326" s="141" t="s">
        <v>1022</v>
      </c>
      <c r="E326" s="141" t="s">
        <v>1022</v>
      </c>
      <c r="F326" s="140" t="s">
        <v>497</v>
      </c>
      <c r="G326" s="151"/>
      <c r="H326" s="143">
        <v>1</v>
      </c>
      <c r="I326" s="143">
        <v>1806</v>
      </c>
      <c r="J326" s="140" t="s">
        <v>340</v>
      </c>
      <c r="K326" s="140"/>
      <c r="L326" s="144"/>
      <c r="M326" s="140"/>
      <c r="N326" s="140"/>
      <c r="O326" s="140"/>
      <c r="P326" s="144" t="s">
        <v>340</v>
      </c>
      <c r="Q326" s="182">
        <v>1</v>
      </c>
      <c r="R326" s="182">
        <v>27.168367346938776</v>
      </c>
      <c r="S326" s="145"/>
      <c r="T326" s="145"/>
      <c r="U326" s="145"/>
      <c r="V326" s="140"/>
      <c r="W326" s="146" t="s">
        <v>1240</v>
      </c>
      <c r="X326" s="140"/>
      <c r="Y326" s="140">
        <v>1</v>
      </c>
      <c r="Z326" s="140"/>
      <c r="AA326" s="140" t="s">
        <v>340</v>
      </c>
      <c r="AB326" s="147"/>
      <c r="AC326" s="145" t="s">
        <v>340</v>
      </c>
      <c r="AD326" s="145"/>
      <c r="AE326" s="145"/>
      <c r="AF326" s="148"/>
      <c r="AG326" s="148"/>
      <c r="AH326" s="149"/>
      <c r="AI326" s="140"/>
      <c r="AJ326" s="140" t="s">
        <v>340</v>
      </c>
      <c r="AK326" s="183"/>
      <c r="AL326" s="184"/>
      <c r="AM326" s="184"/>
      <c r="AN326" s="184"/>
      <c r="AO326" s="5"/>
      <c r="AP326" s="5"/>
      <c r="AQ326" s="5"/>
      <c r="AR326" s="5"/>
      <c r="AS326" s="5"/>
      <c r="AT326" s="150"/>
    </row>
    <row r="327" spans="1:46" s="185" customFormat="1" ht="15.75">
      <c r="A327" s="139" t="s">
        <v>459</v>
      </c>
      <c r="B327" s="140" t="s">
        <v>457</v>
      </c>
      <c r="C327" s="140" t="s">
        <v>1853</v>
      </c>
      <c r="D327" s="141" t="s">
        <v>1019</v>
      </c>
      <c r="E327" s="141" t="s">
        <v>1019</v>
      </c>
      <c r="F327" s="140" t="s">
        <v>455</v>
      </c>
      <c r="G327" s="142"/>
      <c r="H327" s="143">
        <v>859</v>
      </c>
      <c r="I327" s="143">
        <v>15277</v>
      </c>
      <c r="J327" s="140" t="s">
        <v>340</v>
      </c>
      <c r="K327" s="140" t="s">
        <v>340</v>
      </c>
      <c r="L327" s="144" t="s">
        <v>340</v>
      </c>
      <c r="M327" s="140" t="s">
        <v>340</v>
      </c>
      <c r="N327" s="140" t="s">
        <v>340</v>
      </c>
      <c r="O327" s="140"/>
      <c r="P327" s="144"/>
      <c r="Q327" s="182">
        <v>1</v>
      </c>
      <c r="R327" s="182">
        <v>16.33580845582664</v>
      </c>
      <c r="S327" s="145"/>
      <c r="T327" s="145"/>
      <c r="U327" s="145"/>
      <c r="V327" s="153"/>
      <c r="W327" s="146" t="s">
        <v>1245</v>
      </c>
      <c r="X327" s="140"/>
      <c r="Y327" s="140">
        <v>1</v>
      </c>
      <c r="Z327" s="140"/>
      <c r="AA327" s="140"/>
      <c r="AB327" s="147"/>
      <c r="AC327" s="145" t="s">
        <v>340</v>
      </c>
      <c r="AD327" s="145"/>
      <c r="AE327" s="145"/>
      <c r="AF327" s="148"/>
      <c r="AG327" s="148"/>
      <c r="AH327" s="149"/>
      <c r="AI327" s="140"/>
      <c r="AJ327" s="140" t="s">
        <v>340</v>
      </c>
      <c r="AK327" s="183"/>
      <c r="AL327" s="184"/>
      <c r="AM327" s="184"/>
      <c r="AN327" s="184"/>
      <c r="AO327" s="5">
        <v>287.9</v>
      </c>
      <c r="AP327" s="5"/>
      <c r="AQ327" s="5"/>
      <c r="AR327" s="5"/>
      <c r="AS327" s="5"/>
      <c r="AT327" s="150">
        <v>287.9</v>
      </c>
    </row>
    <row r="328" spans="1:46" s="185" customFormat="1" ht="30">
      <c r="A328" s="139" t="s">
        <v>618</v>
      </c>
      <c r="B328" s="140" t="s">
        <v>457</v>
      </c>
      <c r="C328" s="140" t="s">
        <v>112</v>
      </c>
      <c r="D328" s="141" t="s">
        <v>1022</v>
      </c>
      <c r="E328" s="141" t="s">
        <v>1022</v>
      </c>
      <c r="F328" s="140" t="s">
        <v>497</v>
      </c>
      <c r="G328" s="142"/>
      <c r="H328" s="143">
        <v>4</v>
      </c>
      <c r="I328" s="143">
        <v>728</v>
      </c>
      <c r="J328" s="140" t="s">
        <v>340</v>
      </c>
      <c r="K328" s="140"/>
      <c r="L328" s="144"/>
      <c r="M328" s="140"/>
      <c r="N328" s="140"/>
      <c r="O328" s="140"/>
      <c r="P328" s="144" t="s">
        <v>340</v>
      </c>
      <c r="Q328" s="182">
        <v>1</v>
      </c>
      <c r="R328" s="182">
        <v>28.057553956834532</v>
      </c>
      <c r="S328" s="145"/>
      <c r="T328" s="145"/>
      <c r="U328" s="145"/>
      <c r="V328" s="140"/>
      <c r="W328" s="146" t="s">
        <v>1252</v>
      </c>
      <c r="X328" s="140"/>
      <c r="Y328" s="140">
        <v>1</v>
      </c>
      <c r="Z328" s="140"/>
      <c r="AA328" s="140" t="s">
        <v>340</v>
      </c>
      <c r="AB328" s="147"/>
      <c r="AC328" s="145" t="s">
        <v>340</v>
      </c>
      <c r="AD328" s="145"/>
      <c r="AE328" s="145"/>
      <c r="AF328" s="148"/>
      <c r="AG328" s="148"/>
      <c r="AH328" s="149"/>
      <c r="AI328" s="140"/>
      <c r="AJ328" s="140" t="s">
        <v>340</v>
      </c>
      <c r="AK328" s="183"/>
      <c r="AL328" s="184"/>
      <c r="AM328" s="184"/>
      <c r="AN328" s="184"/>
      <c r="AO328" s="5"/>
      <c r="AP328" s="5"/>
      <c r="AQ328" s="5"/>
      <c r="AR328" s="5"/>
      <c r="AS328" s="5"/>
      <c r="AT328" s="150"/>
    </row>
    <row r="329" spans="1:46" s="185" customFormat="1" ht="30">
      <c r="A329" s="139" t="s">
        <v>612</v>
      </c>
      <c r="B329" s="140" t="s">
        <v>457</v>
      </c>
      <c r="C329" s="140" t="s">
        <v>115</v>
      </c>
      <c r="D329" s="141" t="s">
        <v>1102</v>
      </c>
      <c r="E329" s="141" t="s">
        <v>1102</v>
      </c>
      <c r="F329" s="140" t="s">
        <v>497</v>
      </c>
      <c r="G329" s="142"/>
      <c r="H329" s="143"/>
      <c r="I329" s="143">
        <v>1353</v>
      </c>
      <c r="J329" s="140" t="s">
        <v>340</v>
      </c>
      <c r="K329" s="140"/>
      <c r="L329" s="144"/>
      <c r="M329" s="140"/>
      <c r="N329" s="140"/>
      <c r="O329" s="140"/>
      <c r="P329" s="144" t="s">
        <v>340</v>
      </c>
      <c r="Q329" s="182">
        <v>1</v>
      </c>
      <c r="R329" s="182">
        <v>9.334353481254782</v>
      </c>
      <c r="S329" s="143"/>
      <c r="T329" s="143"/>
      <c r="U329" s="143"/>
      <c r="V329" s="140"/>
      <c r="W329" s="146" t="s">
        <v>1255</v>
      </c>
      <c r="X329" s="140"/>
      <c r="Y329" s="140">
        <v>1</v>
      </c>
      <c r="Z329" s="140"/>
      <c r="AA329" s="140" t="s">
        <v>340</v>
      </c>
      <c r="AB329" s="147"/>
      <c r="AC329" s="145" t="s">
        <v>340</v>
      </c>
      <c r="AD329" s="145"/>
      <c r="AE329" s="145"/>
      <c r="AF329" s="148"/>
      <c r="AG329" s="148"/>
      <c r="AH329" s="149"/>
      <c r="AI329" s="140"/>
      <c r="AJ329" s="140" t="s">
        <v>340</v>
      </c>
      <c r="AK329" s="183"/>
      <c r="AL329" s="184"/>
      <c r="AM329" s="184"/>
      <c r="AN329" s="184"/>
      <c r="AO329" s="5">
        <v>220</v>
      </c>
      <c r="AP329" s="5"/>
      <c r="AQ329" s="5"/>
      <c r="AR329" s="5"/>
      <c r="AS329" s="5"/>
      <c r="AT329" s="150">
        <v>22</v>
      </c>
    </row>
    <row r="330" spans="1:46" s="185" customFormat="1" ht="30">
      <c r="A330" s="139" t="s">
        <v>611</v>
      </c>
      <c r="B330" s="140" t="s">
        <v>457</v>
      </c>
      <c r="C330" s="140" t="s">
        <v>1920</v>
      </c>
      <c r="D330" s="141" t="s">
        <v>1038</v>
      </c>
      <c r="E330" s="141" t="s">
        <v>1038</v>
      </c>
      <c r="F330" s="140" t="s">
        <v>497</v>
      </c>
      <c r="G330" s="142"/>
      <c r="H330" s="143">
        <v>16</v>
      </c>
      <c r="I330" s="143">
        <v>1361</v>
      </c>
      <c r="J330" s="140" t="s">
        <v>340</v>
      </c>
      <c r="K330" s="140"/>
      <c r="L330" s="144" t="s">
        <v>340</v>
      </c>
      <c r="M330" s="140"/>
      <c r="N330" s="140" t="s">
        <v>340</v>
      </c>
      <c r="O330" s="140"/>
      <c r="P330" s="144"/>
      <c r="Q330" s="182">
        <v>1</v>
      </c>
      <c r="R330" s="182">
        <v>4.9365303244005645</v>
      </c>
      <c r="S330" s="143"/>
      <c r="T330" s="143"/>
      <c r="U330" s="143"/>
      <c r="V330" s="140"/>
      <c r="W330" s="146" t="s">
        <v>1256</v>
      </c>
      <c r="X330" s="140"/>
      <c r="Y330" s="140">
        <v>1</v>
      </c>
      <c r="Z330" s="140"/>
      <c r="AA330" s="140" t="s">
        <v>340</v>
      </c>
      <c r="AB330" s="147" t="s">
        <v>340</v>
      </c>
      <c r="AC330" s="145" t="s">
        <v>340</v>
      </c>
      <c r="AD330" s="145"/>
      <c r="AE330" s="145"/>
      <c r="AF330" s="148"/>
      <c r="AG330" s="148"/>
      <c r="AH330" s="149"/>
      <c r="AI330" s="140"/>
      <c r="AJ330" s="140" t="s">
        <v>340</v>
      </c>
      <c r="AK330" s="183"/>
      <c r="AL330" s="184"/>
      <c r="AM330" s="184"/>
      <c r="AN330" s="184"/>
      <c r="AO330" s="5"/>
      <c r="AP330" s="5"/>
      <c r="AQ330" s="5"/>
      <c r="AR330" s="5"/>
      <c r="AS330" s="5"/>
      <c r="AT330" s="150"/>
    </row>
    <row r="331" spans="1:46" s="185" customFormat="1" ht="30">
      <c r="A331" s="139" t="s">
        <v>584</v>
      </c>
      <c r="B331" s="140" t="s">
        <v>457</v>
      </c>
      <c r="C331" s="140" t="s">
        <v>133</v>
      </c>
      <c r="D331" s="141" t="s">
        <v>1022</v>
      </c>
      <c r="E331" s="141" t="s">
        <v>1022</v>
      </c>
      <c r="F331" s="140" t="s">
        <v>497</v>
      </c>
      <c r="G331" s="142"/>
      <c r="H331" s="143">
        <v>43</v>
      </c>
      <c r="I331" s="143">
        <v>570</v>
      </c>
      <c r="J331" s="140" t="s">
        <v>340</v>
      </c>
      <c r="K331" s="140" t="s">
        <v>340</v>
      </c>
      <c r="L331" s="144"/>
      <c r="M331" s="140"/>
      <c r="N331" s="140"/>
      <c r="O331" s="140"/>
      <c r="P331" s="144" t="s">
        <v>340</v>
      </c>
      <c r="Q331" s="182">
        <v>1</v>
      </c>
      <c r="R331" s="182">
        <v>12.5</v>
      </c>
      <c r="S331" s="143"/>
      <c r="T331" s="143"/>
      <c r="U331" s="143"/>
      <c r="V331" s="140"/>
      <c r="W331" s="146" t="s">
        <v>1287</v>
      </c>
      <c r="X331" s="140"/>
      <c r="Y331" s="140">
        <v>1</v>
      </c>
      <c r="Z331" s="140"/>
      <c r="AA331" s="140" t="s">
        <v>340</v>
      </c>
      <c r="AB331" s="147"/>
      <c r="AC331" s="145" t="s">
        <v>340</v>
      </c>
      <c r="AD331" s="145"/>
      <c r="AE331" s="145"/>
      <c r="AF331" s="148"/>
      <c r="AG331" s="148"/>
      <c r="AH331" s="149"/>
      <c r="AI331" s="140"/>
      <c r="AJ331" s="140" t="s">
        <v>340</v>
      </c>
      <c r="AK331" s="183"/>
      <c r="AL331" s="184"/>
      <c r="AM331" s="184"/>
      <c r="AN331" s="184"/>
      <c r="AO331" s="5"/>
      <c r="AP331" s="5"/>
      <c r="AQ331" s="5"/>
      <c r="AR331" s="5"/>
      <c r="AS331" s="5"/>
      <c r="AT331" s="150"/>
    </row>
    <row r="332" spans="1:46" s="185" customFormat="1" ht="30">
      <c r="A332" s="139" t="s">
        <v>574</v>
      </c>
      <c r="B332" s="140" t="s">
        <v>457</v>
      </c>
      <c r="C332" s="140" t="s">
        <v>1892</v>
      </c>
      <c r="D332" s="141" t="s">
        <v>1022</v>
      </c>
      <c r="E332" s="141" t="s">
        <v>1022</v>
      </c>
      <c r="F332" s="140" t="s">
        <v>497</v>
      </c>
      <c r="G332" s="142"/>
      <c r="H332" s="143"/>
      <c r="I332" s="143">
        <v>2360</v>
      </c>
      <c r="J332" s="140" t="s">
        <v>340</v>
      </c>
      <c r="K332" s="140"/>
      <c r="L332" s="144" t="s">
        <v>340</v>
      </c>
      <c r="M332" s="140" t="s">
        <v>340</v>
      </c>
      <c r="N332" s="140" t="s">
        <v>340</v>
      </c>
      <c r="O332" s="140" t="s">
        <v>340</v>
      </c>
      <c r="P332" s="144"/>
      <c r="Q332" s="182">
        <v>1</v>
      </c>
      <c r="R332" s="182">
        <v>6.034831915755366</v>
      </c>
      <c r="S332" s="152"/>
      <c r="T332" s="145"/>
      <c r="U332" s="145"/>
      <c r="V332" s="153"/>
      <c r="W332" s="146" t="s">
        <v>1176</v>
      </c>
      <c r="X332" s="140"/>
      <c r="Y332" s="140">
        <v>1</v>
      </c>
      <c r="Z332" s="140"/>
      <c r="AA332" s="140" t="s">
        <v>340</v>
      </c>
      <c r="AB332" s="147"/>
      <c r="AC332" s="145" t="s">
        <v>340</v>
      </c>
      <c r="AD332" s="145"/>
      <c r="AE332" s="145"/>
      <c r="AF332" s="148"/>
      <c r="AG332" s="148"/>
      <c r="AH332" s="149"/>
      <c r="AI332" s="140"/>
      <c r="AJ332" s="140" t="s">
        <v>340</v>
      </c>
      <c r="AK332" s="183"/>
      <c r="AL332" s="184"/>
      <c r="AM332" s="184"/>
      <c r="AN332" s="184"/>
      <c r="AO332" s="5"/>
      <c r="AP332" s="5"/>
      <c r="AQ332" s="5"/>
      <c r="AR332" s="5"/>
      <c r="AS332" s="5"/>
      <c r="AT332" s="150"/>
    </row>
    <row r="333" spans="1:46" s="185" customFormat="1" ht="30">
      <c r="A333" s="139" t="s">
        <v>564</v>
      </c>
      <c r="B333" s="140" t="s">
        <v>457</v>
      </c>
      <c r="C333" s="140" t="s">
        <v>141</v>
      </c>
      <c r="D333" s="141" t="s">
        <v>1022</v>
      </c>
      <c r="E333" s="141" t="s">
        <v>1022</v>
      </c>
      <c r="F333" s="140" t="s">
        <v>497</v>
      </c>
      <c r="G333" s="151"/>
      <c r="H333" s="143"/>
      <c r="I333" s="143">
        <f>1093+1059</f>
        <v>2152</v>
      </c>
      <c r="J333" s="140" t="s">
        <v>340</v>
      </c>
      <c r="K333" s="140"/>
      <c r="L333" s="144"/>
      <c r="M333" s="140"/>
      <c r="N333" s="140"/>
      <c r="O333" s="140"/>
      <c r="P333" s="144" t="s">
        <v>340</v>
      </c>
      <c r="Q333" s="182">
        <v>1</v>
      </c>
      <c r="R333" s="182">
        <v>5.308056872037914</v>
      </c>
      <c r="S333" s="145"/>
      <c r="T333" s="145"/>
      <c r="U333" s="145"/>
      <c r="V333" s="140"/>
      <c r="W333" s="146" t="s">
        <v>1292</v>
      </c>
      <c r="X333" s="140"/>
      <c r="Y333" s="140">
        <v>1</v>
      </c>
      <c r="Z333" s="140"/>
      <c r="AA333" s="140" t="s">
        <v>340</v>
      </c>
      <c r="AB333" s="147"/>
      <c r="AC333" s="145" t="s">
        <v>340</v>
      </c>
      <c r="AD333" s="145"/>
      <c r="AE333" s="145"/>
      <c r="AF333" s="148"/>
      <c r="AG333" s="148"/>
      <c r="AH333" s="149"/>
      <c r="AI333" s="140"/>
      <c r="AJ333" s="140" t="s">
        <v>340</v>
      </c>
      <c r="AK333" s="183"/>
      <c r="AL333" s="184"/>
      <c r="AM333" s="184"/>
      <c r="AN333" s="184"/>
      <c r="AO333" s="5"/>
      <c r="AP333" s="5"/>
      <c r="AQ333" s="5"/>
      <c r="AR333" s="5"/>
      <c r="AS333" s="5"/>
      <c r="AT333" s="150"/>
    </row>
    <row r="334" spans="1:46" s="185" customFormat="1" ht="30">
      <c r="A334" s="139" t="s">
        <v>556</v>
      </c>
      <c r="B334" s="140" t="s">
        <v>457</v>
      </c>
      <c r="C334" s="140" t="s">
        <v>147</v>
      </c>
      <c r="D334" s="141" t="s">
        <v>1022</v>
      </c>
      <c r="E334" s="141" t="s">
        <v>1022</v>
      </c>
      <c r="F334" s="140" t="s">
        <v>497</v>
      </c>
      <c r="G334" s="142"/>
      <c r="H334" s="143">
        <v>15</v>
      </c>
      <c r="I334" s="143">
        <v>916</v>
      </c>
      <c r="J334" s="140" t="s">
        <v>340</v>
      </c>
      <c r="K334" s="140"/>
      <c r="L334" s="144"/>
      <c r="M334" s="140"/>
      <c r="N334" s="140"/>
      <c r="O334" s="140"/>
      <c r="P334" s="144" t="s">
        <v>340</v>
      </c>
      <c r="Q334" s="182">
        <v>1</v>
      </c>
      <c r="R334" s="182">
        <v>6.159014557670773</v>
      </c>
      <c r="S334" s="145"/>
      <c r="T334" s="145"/>
      <c r="U334" s="145"/>
      <c r="V334" s="153"/>
      <c r="W334" s="146" t="s">
        <v>1195</v>
      </c>
      <c r="X334" s="140"/>
      <c r="Y334" s="140">
        <v>1</v>
      </c>
      <c r="Z334" s="140"/>
      <c r="AA334" s="140"/>
      <c r="AB334" s="147"/>
      <c r="AC334" s="145" t="s">
        <v>340</v>
      </c>
      <c r="AD334" s="145"/>
      <c r="AE334" s="145"/>
      <c r="AF334" s="148"/>
      <c r="AG334" s="148"/>
      <c r="AH334" s="149"/>
      <c r="AI334" s="140"/>
      <c r="AJ334" s="140" t="s">
        <v>340</v>
      </c>
      <c r="AK334" s="183"/>
      <c r="AL334" s="184"/>
      <c r="AM334" s="184"/>
      <c r="AN334" s="184"/>
      <c r="AO334" s="5">
        <v>679</v>
      </c>
      <c r="AP334" s="5"/>
      <c r="AQ334" s="5"/>
      <c r="AR334" s="5"/>
      <c r="AS334" s="5"/>
      <c r="AT334" s="150">
        <v>679</v>
      </c>
    </row>
    <row r="335" spans="1:46" s="185" customFormat="1" ht="30">
      <c r="A335" s="139" t="s">
        <v>552</v>
      </c>
      <c r="B335" s="140" t="s">
        <v>457</v>
      </c>
      <c r="C335" s="140" t="s">
        <v>1929</v>
      </c>
      <c r="D335" s="141" t="s">
        <v>1045</v>
      </c>
      <c r="E335" s="141" t="s">
        <v>1045</v>
      </c>
      <c r="F335" s="140" t="s">
        <v>497</v>
      </c>
      <c r="G335" s="142"/>
      <c r="H335" s="143">
        <v>78</v>
      </c>
      <c r="I335" s="143">
        <v>12661</v>
      </c>
      <c r="J335" s="140" t="s">
        <v>340</v>
      </c>
      <c r="K335" s="140" t="s">
        <v>340</v>
      </c>
      <c r="L335" s="144"/>
      <c r="M335" s="140" t="s">
        <v>340</v>
      </c>
      <c r="N335" s="140" t="s">
        <v>340</v>
      </c>
      <c r="O335" s="140" t="s">
        <v>340</v>
      </c>
      <c r="P335" s="144"/>
      <c r="Q335" s="182">
        <v>1</v>
      </c>
      <c r="R335" s="182">
        <v>10.877995426071394</v>
      </c>
      <c r="S335" s="145"/>
      <c r="T335" s="145"/>
      <c r="U335" s="145"/>
      <c r="V335" s="140"/>
      <c r="W335" s="146" t="s">
        <v>1315</v>
      </c>
      <c r="X335" s="140"/>
      <c r="Y335" s="140">
        <v>1</v>
      </c>
      <c r="Z335" s="140"/>
      <c r="AA335" s="140"/>
      <c r="AB335" s="147" t="s">
        <v>340</v>
      </c>
      <c r="AC335" s="145" t="s">
        <v>340</v>
      </c>
      <c r="AD335" s="145"/>
      <c r="AE335" s="145"/>
      <c r="AF335" s="148"/>
      <c r="AG335" s="148"/>
      <c r="AH335" s="149"/>
      <c r="AI335" s="140"/>
      <c r="AJ335" s="140" t="s">
        <v>340</v>
      </c>
      <c r="AK335" s="183"/>
      <c r="AL335" s="184"/>
      <c r="AM335" s="184"/>
      <c r="AN335" s="184"/>
      <c r="AO335" s="5">
        <v>574.2</v>
      </c>
      <c r="AP335" s="5"/>
      <c r="AQ335" s="5"/>
      <c r="AR335" s="5"/>
      <c r="AS335" s="5"/>
      <c r="AT335" s="150">
        <v>574.2</v>
      </c>
    </row>
    <row r="336" spans="1:46" s="185" customFormat="1" ht="30">
      <c r="A336" s="139" t="s">
        <v>550</v>
      </c>
      <c r="B336" s="140" t="s">
        <v>457</v>
      </c>
      <c r="C336" s="140" t="s">
        <v>151</v>
      </c>
      <c r="D336" s="141" t="s">
        <v>1022</v>
      </c>
      <c r="E336" s="141" t="s">
        <v>1022</v>
      </c>
      <c r="F336" s="140" t="s">
        <v>497</v>
      </c>
      <c r="G336" s="142"/>
      <c r="H336" s="143">
        <v>926</v>
      </c>
      <c r="I336" s="143">
        <v>1878</v>
      </c>
      <c r="J336" s="140" t="s">
        <v>340</v>
      </c>
      <c r="K336" s="140"/>
      <c r="L336" s="144"/>
      <c r="M336" s="140"/>
      <c r="N336" s="140"/>
      <c r="O336" s="140"/>
      <c r="P336" s="144" t="s">
        <v>340</v>
      </c>
      <c r="Q336" s="182">
        <v>1</v>
      </c>
      <c r="R336" s="182">
        <v>6.105144149236857</v>
      </c>
      <c r="S336" s="145"/>
      <c r="T336" s="145"/>
      <c r="U336" s="145"/>
      <c r="V336" s="140"/>
      <c r="W336" s="146" t="s">
        <v>1240</v>
      </c>
      <c r="X336" s="140"/>
      <c r="Y336" s="140">
        <v>1</v>
      </c>
      <c r="Z336" s="140"/>
      <c r="AA336" s="140" t="s">
        <v>340</v>
      </c>
      <c r="AB336" s="147"/>
      <c r="AC336" s="145" t="s">
        <v>340</v>
      </c>
      <c r="AD336" s="145"/>
      <c r="AE336" s="145"/>
      <c r="AF336" s="148"/>
      <c r="AG336" s="148"/>
      <c r="AH336" s="149"/>
      <c r="AI336" s="140"/>
      <c r="AJ336" s="140" t="s">
        <v>340</v>
      </c>
      <c r="AK336" s="183"/>
      <c r="AL336" s="184"/>
      <c r="AM336" s="184"/>
      <c r="AN336" s="184"/>
      <c r="AO336" s="5"/>
      <c r="AP336" s="5"/>
      <c r="AQ336" s="5"/>
      <c r="AR336" s="5"/>
      <c r="AS336" s="5"/>
      <c r="AT336" s="150"/>
    </row>
    <row r="337" spans="1:46" s="185" customFormat="1" ht="30">
      <c r="A337" s="139" t="s">
        <v>456</v>
      </c>
      <c r="B337" s="140" t="s">
        <v>457</v>
      </c>
      <c r="C337" s="140" t="s">
        <v>1863</v>
      </c>
      <c r="D337" s="141" t="s">
        <v>1022</v>
      </c>
      <c r="E337" s="141" t="s">
        <v>1022</v>
      </c>
      <c r="F337" s="140" t="s">
        <v>455</v>
      </c>
      <c r="G337" s="142"/>
      <c r="H337" s="143">
        <v>400</v>
      </c>
      <c r="I337" s="143">
        <v>3287</v>
      </c>
      <c r="J337" s="140" t="s">
        <v>340</v>
      </c>
      <c r="K337" s="140" t="s">
        <v>340</v>
      </c>
      <c r="L337" s="144"/>
      <c r="M337" s="140"/>
      <c r="N337" s="140"/>
      <c r="O337" s="140"/>
      <c r="P337" s="144" t="s">
        <v>340</v>
      </c>
      <c r="Q337" s="182">
        <v>1</v>
      </c>
      <c r="R337" s="182">
        <v>5.755064456721916</v>
      </c>
      <c r="S337" s="143"/>
      <c r="T337" s="143"/>
      <c r="U337" s="143"/>
      <c r="V337" s="140"/>
      <c r="W337" s="146" t="s">
        <v>1259</v>
      </c>
      <c r="X337" s="140"/>
      <c r="Y337" s="140">
        <v>1</v>
      </c>
      <c r="Z337" s="140"/>
      <c r="AA337" s="140"/>
      <c r="AB337" s="147" t="s">
        <v>340</v>
      </c>
      <c r="AC337" s="145" t="s">
        <v>340</v>
      </c>
      <c r="AD337" s="145"/>
      <c r="AE337" s="145"/>
      <c r="AF337" s="148"/>
      <c r="AG337" s="148"/>
      <c r="AH337" s="149"/>
      <c r="AI337" s="140"/>
      <c r="AJ337" s="140" t="s">
        <v>340</v>
      </c>
      <c r="AK337" s="183"/>
      <c r="AL337" s="184"/>
      <c r="AM337" s="184"/>
      <c r="AN337" s="184"/>
      <c r="AO337" s="5"/>
      <c r="AP337" s="5"/>
      <c r="AQ337" s="5"/>
      <c r="AR337" s="5"/>
      <c r="AS337" s="5"/>
      <c r="AT337" s="150"/>
    </row>
    <row r="338" spans="1:46" s="185" customFormat="1" ht="30">
      <c r="A338" s="139" t="s">
        <v>542</v>
      </c>
      <c r="B338" s="140" t="s">
        <v>457</v>
      </c>
      <c r="C338" s="140" t="s">
        <v>162</v>
      </c>
      <c r="D338" s="141" t="s">
        <v>1022</v>
      </c>
      <c r="E338" s="141" t="s">
        <v>1022</v>
      </c>
      <c r="F338" s="140" t="s">
        <v>497</v>
      </c>
      <c r="G338" s="151"/>
      <c r="H338" s="143">
        <v>2</v>
      </c>
      <c r="I338" s="143">
        <v>1093</v>
      </c>
      <c r="J338" s="140" t="s">
        <v>340</v>
      </c>
      <c r="K338" s="140"/>
      <c r="L338" s="144"/>
      <c r="M338" s="140"/>
      <c r="N338" s="140"/>
      <c r="O338" s="140"/>
      <c r="P338" s="144" t="s">
        <v>340</v>
      </c>
      <c r="Q338" s="182">
        <v>1</v>
      </c>
      <c r="R338" s="182">
        <v>4.631379962192817</v>
      </c>
      <c r="S338" s="145"/>
      <c r="T338" s="145"/>
      <c r="U338" s="145"/>
      <c r="V338" s="140"/>
      <c r="W338" s="146" t="s">
        <v>1324</v>
      </c>
      <c r="X338" s="140"/>
      <c r="Y338" s="140">
        <v>1</v>
      </c>
      <c r="Z338" s="140"/>
      <c r="AA338" s="140" t="s">
        <v>340</v>
      </c>
      <c r="AB338" s="147"/>
      <c r="AC338" s="145" t="s">
        <v>340</v>
      </c>
      <c r="AD338" s="145"/>
      <c r="AE338" s="145"/>
      <c r="AF338" s="148"/>
      <c r="AG338" s="148"/>
      <c r="AH338" s="149"/>
      <c r="AI338" s="140"/>
      <c r="AJ338" s="140" t="s">
        <v>340</v>
      </c>
      <c r="AK338" s="183"/>
      <c r="AL338" s="184"/>
      <c r="AM338" s="184"/>
      <c r="AN338" s="184"/>
      <c r="AO338" s="5">
        <v>230</v>
      </c>
      <c r="AP338" s="5"/>
      <c r="AQ338" s="5"/>
      <c r="AR338" s="5"/>
      <c r="AS338" s="5"/>
      <c r="AT338" s="150">
        <v>23</v>
      </c>
    </row>
    <row r="339" spans="1:46" s="185" customFormat="1" ht="30">
      <c r="A339" s="139" t="s">
        <v>525</v>
      </c>
      <c r="B339" s="140" t="s">
        <v>457</v>
      </c>
      <c r="C339" s="140" t="s">
        <v>174</v>
      </c>
      <c r="D339" s="141" t="s">
        <v>1134</v>
      </c>
      <c r="E339" s="141" t="s">
        <v>1134</v>
      </c>
      <c r="F339" s="140" t="s">
        <v>497</v>
      </c>
      <c r="G339" s="142"/>
      <c r="H339" s="143">
        <v>2</v>
      </c>
      <c r="I339" s="143">
        <v>1730</v>
      </c>
      <c r="J339" s="140" t="s">
        <v>340</v>
      </c>
      <c r="K339" s="140"/>
      <c r="L339" s="144"/>
      <c r="M339" s="140"/>
      <c r="N339" s="140"/>
      <c r="O339" s="140"/>
      <c r="P339" s="144" t="s">
        <v>340</v>
      </c>
      <c r="Q339" s="182">
        <v>1</v>
      </c>
      <c r="R339" s="182">
        <v>6.987227648384673</v>
      </c>
      <c r="S339" s="145"/>
      <c r="T339" s="145"/>
      <c r="U339" s="145"/>
      <c r="V339" s="140"/>
      <c r="W339" s="146" t="s">
        <v>1341</v>
      </c>
      <c r="X339" s="140"/>
      <c r="Y339" s="140">
        <v>1</v>
      </c>
      <c r="Z339" s="140"/>
      <c r="AA339" s="140" t="s">
        <v>340</v>
      </c>
      <c r="AB339" s="147"/>
      <c r="AC339" s="145" t="s">
        <v>340</v>
      </c>
      <c r="AD339" s="145"/>
      <c r="AE339" s="145"/>
      <c r="AF339" s="148"/>
      <c r="AG339" s="148"/>
      <c r="AH339" s="149"/>
      <c r="AI339" s="140"/>
      <c r="AJ339" s="140" t="s">
        <v>340</v>
      </c>
      <c r="AK339" s="183"/>
      <c r="AL339" s="184"/>
      <c r="AM339" s="184"/>
      <c r="AN339" s="184"/>
      <c r="AO339" s="5"/>
      <c r="AP339" s="5"/>
      <c r="AQ339" s="5"/>
      <c r="AR339" s="5"/>
      <c r="AS339" s="5"/>
      <c r="AT339" s="150"/>
    </row>
    <row r="340" spans="1:46" s="185" customFormat="1" ht="30">
      <c r="A340" s="154" t="s">
        <v>503</v>
      </c>
      <c r="B340" s="155" t="s">
        <v>457</v>
      </c>
      <c r="C340" s="155" t="s">
        <v>190</v>
      </c>
      <c r="D340" s="156" t="s">
        <v>1145</v>
      </c>
      <c r="E340" s="156" t="s">
        <v>1145</v>
      </c>
      <c r="F340" s="155" t="s">
        <v>497</v>
      </c>
      <c r="G340" s="157"/>
      <c r="H340" s="158"/>
      <c r="I340" s="158">
        <v>1461</v>
      </c>
      <c r="J340" s="155" t="s">
        <v>340</v>
      </c>
      <c r="K340" s="155"/>
      <c r="L340" s="159"/>
      <c r="M340" s="155"/>
      <c r="N340" s="155"/>
      <c r="O340" s="155"/>
      <c r="P340" s="159" t="s">
        <v>340</v>
      </c>
      <c r="Q340" s="186">
        <v>1</v>
      </c>
      <c r="R340" s="186">
        <v>2.7638190954773867</v>
      </c>
      <c r="S340" s="158"/>
      <c r="T340" s="158"/>
      <c r="U340" s="158"/>
      <c r="V340" s="155"/>
      <c r="W340" s="160" t="s">
        <v>1247</v>
      </c>
      <c r="X340" s="155"/>
      <c r="Y340" s="155">
        <v>1</v>
      </c>
      <c r="Z340" s="155"/>
      <c r="AA340" s="155"/>
      <c r="AB340" s="161" t="s">
        <v>340</v>
      </c>
      <c r="AC340" s="162" t="s">
        <v>340</v>
      </c>
      <c r="AD340" s="162"/>
      <c r="AE340" s="162"/>
      <c r="AF340" s="163"/>
      <c r="AG340" s="163"/>
      <c r="AH340" s="164"/>
      <c r="AI340" s="155"/>
      <c r="AJ340" s="155" t="s">
        <v>340</v>
      </c>
      <c r="AK340" s="187"/>
      <c r="AL340" s="188"/>
      <c r="AM340" s="188"/>
      <c r="AN340" s="188"/>
      <c r="AO340" s="137">
        <v>436.5</v>
      </c>
      <c r="AP340" s="137"/>
      <c r="AQ340" s="137"/>
      <c r="AR340" s="137"/>
      <c r="AS340" s="137"/>
      <c r="AT340" s="165">
        <v>436.5</v>
      </c>
    </row>
    <row r="341" spans="1:46" s="185" customFormat="1" ht="30">
      <c r="A341" s="139" t="s">
        <v>709</v>
      </c>
      <c r="B341" s="140" t="s">
        <v>338</v>
      </c>
      <c r="C341" s="140" t="s">
        <v>1949</v>
      </c>
      <c r="D341" s="141" t="s">
        <v>1016</v>
      </c>
      <c r="E341" s="141" t="s">
        <v>1049</v>
      </c>
      <c r="F341" s="140" t="s">
        <v>497</v>
      </c>
      <c r="G341" s="142"/>
      <c r="H341" s="143">
        <v>2</v>
      </c>
      <c r="I341" s="143">
        <v>2174</v>
      </c>
      <c r="J341" s="140" t="s">
        <v>340</v>
      </c>
      <c r="K341" s="140"/>
      <c r="L341" s="144"/>
      <c r="M341" s="140" t="s">
        <v>340</v>
      </c>
      <c r="N341" s="140"/>
      <c r="O341" s="140" t="s">
        <v>340</v>
      </c>
      <c r="P341" s="144"/>
      <c r="Q341" s="182">
        <v>1</v>
      </c>
      <c r="R341" s="182">
        <v>5.676442762535478</v>
      </c>
      <c r="S341" s="143"/>
      <c r="T341" s="143"/>
      <c r="U341" s="143"/>
      <c r="V341" s="140">
        <v>3</v>
      </c>
      <c r="W341" s="146" t="s">
        <v>1149</v>
      </c>
      <c r="X341" s="140"/>
      <c r="Y341" s="140">
        <v>1</v>
      </c>
      <c r="Z341" s="140"/>
      <c r="AA341" s="140" t="s">
        <v>340</v>
      </c>
      <c r="AB341" s="147"/>
      <c r="AC341" s="145" t="s">
        <v>340</v>
      </c>
      <c r="AD341" s="145"/>
      <c r="AE341" s="145"/>
      <c r="AF341" s="148"/>
      <c r="AG341" s="148"/>
      <c r="AH341" s="149"/>
      <c r="AI341" s="140"/>
      <c r="AJ341" s="140" t="s">
        <v>340</v>
      </c>
      <c r="AK341" s="183"/>
      <c r="AL341" s="184"/>
      <c r="AM341" s="184"/>
      <c r="AN341" s="184"/>
      <c r="AO341" s="5">
        <v>420</v>
      </c>
      <c r="AP341" s="5"/>
      <c r="AQ341" s="5"/>
      <c r="AR341" s="5"/>
      <c r="AS341" s="5"/>
      <c r="AT341" s="150">
        <v>42</v>
      </c>
    </row>
    <row r="342" spans="1:46" s="185" customFormat="1" ht="15.75">
      <c r="A342" s="139" t="s">
        <v>664</v>
      </c>
      <c r="B342" s="140" t="s">
        <v>338</v>
      </c>
      <c r="C342" s="140" t="s">
        <v>1953</v>
      </c>
      <c r="D342" s="141" t="s">
        <v>1051</v>
      </c>
      <c r="E342" s="141" t="s">
        <v>1051</v>
      </c>
      <c r="F342" s="140" t="s">
        <v>497</v>
      </c>
      <c r="G342" s="142"/>
      <c r="H342" s="143">
        <v>3</v>
      </c>
      <c r="I342" s="143">
        <v>2887</v>
      </c>
      <c r="J342" s="140" t="s">
        <v>340</v>
      </c>
      <c r="K342" s="140"/>
      <c r="L342" s="144"/>
      <c r="M342" s="140" t="s">
        <v>340</v>
      </c>
      <c r="N342" s="140"/>
      <c r="O342" s="140" t="s">
        <v>340</v>
      </c>
      <c r="P342" s="144"/>
      <c r="Q342" s="182">
        <v>1</v>
      </c>
      <c r="R342" s="182">
        <v>5.274173294265383</v>
      </c>
      <c r="S342" s="152"/>
      <c r="T342" s="145"/>
      <c r="U342" s="145"/>
      <c r="V342" s="153">
        <v>2</v>
      </c>
      <c r="W342" s="146" t="s">
        <v>1204</v>
      </c>
      <c r="X342" s="140"/>
      <c r="Y342" s="140">
        <v>1</v>
      </c>
      <c r="Z342" s="140"/>
      <c r="AA342" s="140" t="s">
        <v>340</v>
      </c>
      <c r="AB342" s="147"/>
      <c r="AC342" s="145" t="s">
        <v>340</v>
      </c>
      <c r="AD342" s="145"/>
      <c r="AE342" s="145"/>
      <c r="AF342" s="148"/>
      <c r="AG342" s="148"/>
      <c r="AH342" s="149"/>
      <c r="AI342" s="140"/>
      <c r="AJ342" s="140" t="s">
        <v>340</v>
      </c>
      <c r="AK342" s="183"/>
      <c r="AL342" s="184"/>
      <c r="AM342" s="184"/>
      <c r="AN342" s="184"/>
      <c r="AO342" s="5"/>
      <c r="AP342" s="5"/>
      <c r="AQ342" s="5"/>
      <c r="AR342" s="5"/>
      <c r="AS342" s="5"/>
      <c r="AT342" s="150"/>
    </row>
    <row r="343" spans="1:46" s="185" customFormat="1" ht="30">
      <c r="A343" s="139" t="s">
        <v>656</v>
      </c>
      <c r="B343" s="140" t="s">
        <v>338</v>
      </c>
      <c r="C343" s="140" t="s">
        <v>1918</v>
      </c>
      <c r="D343" s="141" t="s">
        <v>1016</v>
      </c>
      <c r="E343" s="141" t="s">
        <v>1016</v>
      </c>
      <c r="F343" s="140" t="s">
        <v>497</v>
      </c>
      <c r="G343" s="142"/>
      <c r="H343" s="143">
        <v>4</v>
      </c>
      <c r="I343" s="143">
        <v>2783</v>
      </c>
      <c r="J343" s="140" t="s">
        <v>340</v>
      </c>
      <c r="K343" s="140"/>
      <c r="L343" s="144"/>
      <c r="M343" s="140" t="s">
        <v>340</v>
      </c>
      <c r="N343" s="140" t="s">
        <v>340</v>
      </c>
      <c r="O343" s="140" t="s">
        <v>340</v>
      </c>
      <c r="P343" s="144"/>
      <c r="Q343" s="182">
        <v>1</v>
      </c>
      <c r="R343" s="182">
        <v>12.342007434944238</v>
      </c>
      <c r="S343" s="145"/>
      <c r="T343" s="145"/>
      <c r="U343" s="145"/>
      <c r="V343" s="153">
        <v>2</v>
      </c>
      <c r="W343" s="146" t="s">
        <v>1213</v>
      </c>
      <c r="X343" s="140"/>
      <c r="Y343" s="140">
        <v>1</v>
      </c>
      <c r="Z343" s="140"/>
      <c r="AA343" s="140" t="s">
        <v>340</v>
      </c>
      <c r="AB343" s="147"/>
      <c r="AC343" s="145" t="s">
        <v>340</v>
      </c>
      <c r="AD343" s="145"/>
      <c r="AE343" s="145"/>
      <c r="AF343" s="148"/>
      <c r="AG343" s="148"/>
      <c r="AH343" s="149"/>
      <c r="AI343" s="140"/>
      <c r="AJ343" s="140" t="s">
        <v>340</v>
      </c>
      <c r="AK343" s="183"/>
      <c r="AL343" s="184"/>
      <c r="AM343" s="184"/>
      <c r="AN343" s="184"/>
      <c r="AO343" s="5"/>
      <c r="AP343" s="5"/>
      <c r="AQ343" s="5"/>
      <c r="AR343" s="5"/>
      <c r="AS343" s="5"/>
      <c r="AT343" s="150"/>
    </row>
    <row r="344" spans="1:46" s="185" customFormat="1" ht="30">
      <c r="A344" s="139" t="s">
        <v>654</v>
      </c>
      <c r="B344" s="140" t="s">
        <v>338</v>
      </c>
      <c r="C344" s="140" t="s">
        <v>78</v>
      </c>
      <c r="D344" s="141" t="s">
        <v>1016</v>
      </c>
      <c r="E344" s="141" t="s">
        <v>1016</v>
      </c>
      <c r="F344" s="140" t="s">
        <v>497</v>
      </c>
      <c r="G344" s="151"/>
      <c r="H344" s="143">
        <v>413</v>
      </c>
      <c r="I344" s="143">
        <v>2354</v>
      </c>
      <c r="J344" s="140"/>
      <c r="K344" s="140"/>
      <c r="L344" s="144"/>
      <c r="M344" s="140"/>
      <c r="N344" s="140"/>
      <c r="O344" s="140"/>
      <c r="P344" s="144" t="s">
        <v>340</v>
      </c>
      <c r="Q344" s="182">
        <v>2</v>
      </c>
      <c r="R344" s="182">
        <v>21.00708103855232</v>
      </c>
      <c r="S344" s="145"/>
      <c r="T344" s="145"/>
      <c r="U344" s="145"/>
      <c r="V344" s="140"/>
      <c r="W344" s="146" t="s">
        <v>1161</v>
      </c>
      <c r="X344" s="140"/>
      <c r="Y344" s="140">
        <v>1</v>
      </c>
      <c r="Z344" s="140"/>
      <c r="AA344" s="140" t="s">
        <v>340</v>
      </c>
      <c r="AB344" s="147"/>
      <c r="AC344" s="145" t="s">
        <v>340</v>
      </c>
      <c r="AD344" s="145"/>
      <c r="AE344" s="145"/>
      <c r="AF344" s="148"/>
      <c r="AG344" s="148"/>
      <c r="AH344" s="149"/>
      <c r="AI344" s="140"/>
      <c r="AJ344" s="140"/>
      <c r="AK344" s="183"/>
      <c r="AL344" s="184"/>
      <c r="AM344" s="184"/>
      <c r="AN344" s="184"/>
      <c r="AO344" s="5"/>
      <c r="AP344" s="5"/>
      <c r="AQ344" s="5"/>
      <c r="AR344" s="5"/>
      <c r="AS344" s="5"/>
      <c r="AT344" s="150"/>
    </row>
    <row r="345" spans="1:46" s="185" customFormat="1" ht="30">
      <c r="A345" s="139" t="s">
        <v>653</v>
      </c>
      <c r="B345" s="140" t="s">
        <v>338</v>
      </c>
      <c r="C345" s="140" t="s">
        <v>1955</v>
      </c>
      <c r="D345" s="141" t="s">
        <v>1956</v>
      </c>
      <c r="E345" s="141" t="s">
        <v>1052</v>
      </c>
      <c r="F345" s="140" t="s">
        <v>497</v>
      </c>
      <c r="G345" s="151"/>
      <c r="H345" s="143"/>
      <c r="I345" s="143">
        <v>821</v>
      </c>
      <c r="J345" s="140" t="s">
        <v>340</v>
      </c>
      <c r="K345" s="140"/>
      <c r="L345" s="144"/>
      <c r="M345" s="140" t="s">
        <v>340</v>
      </c>
      <c r="N345" s="140"/>
      <c r="O345" s="140" t="s">
        <v>340</v>
      </c>
      <c r="P345" s="144"/>
      <c r="Q345" s="182">
        <v>1</v>
      </c>
      <c r="R345" s="182">
        <v>15.032679738562091</v>
      </c>
      <c r="S345" s="145"/>
      <c r="T345" s="145"/>
      <c r="U345" s="145"/>
      <c r="V345" s="140">
        <v>2</v>
      </c>
      <c r="W345" s="146" t="s">
        <v>1215</v>
      </c>
      <c r="X345" s="140"/>
      <c r="Y345" s="140">
        <v>1</v>
      </c>
      <c r="Z345" s="140"/>
      <c r="AA345" s="140" t="s">
        <v>340</v>
      </c>
      <c r="AB345" s="147"/>
      <c r="AC345" s="145" t="s">
        <v>340</v>
      </c>
      <c r="AD345" s="145"/>
      <c r="AE345" s="145"/>
      <c r="AF345" s="148"/>
      <c r="AG345" s="148"/>
      <c r="AH345" s="149"/>
      <c r="AI345" s="140"/>
      <c r="AJ345" s="140"/>
      <c r="AK345" s="183"/>
      <c r="AL345" s="184"/>
      <c r="AM345" s="184"/>
      <c r="AN345" s="184"/>
      <c r="AO345" s="5"/>
      <c r="AP345" s="5"/>
      <c r="AQ345" s="5"/>
      <c r="AR345" s="5"/>
      <c r="AS345" s="5"/>
      <c r="AT345" s="150"/>
    </row>
    <row r="346" spans="1:46" s="185" customFormat="1" ht="30">
      <c r="A346" s="139" t="s">
        <v>652</v>
      </c>
      <c r="B346" s="140" t="s">
        <v>338</v>
      </c>
      <c r="C346" s="140" t="s">
        <v>209</v>
      </c>
      <c r="D346" s="141" t="s">
        <v>210</v>
      </c>
      <c r="E346" s="141" t="s">
        <v>1084</v>
      </c>
      <c r="F346" s="140" t="s">
        <v>497</v>
      </c>
      <c r="G346" s="142"/>
      <c r="H346" s="143"/>
      <c r="I346" s="143"/>
      <c r="J346" s="140"/>
      <c r="K346" s="140"/>
      <c r="L346" s="144"/>
      <c r="M346" s="140"/>
      <c r="N346" s="140"/>
      <c r="O346" s="140"/>
      <c r="P346" s="144" t="s">
        <v>340</v>
      </c>
      <c r="Q346" s="182"/>
      <c r="R346" s="182"/>
      <c r="S346" s="145"/>
      <c r="T346" s="145"/>
      <c r="U346" s="145"/>
      <c r="V346" s="140"/>
      <c r="W346" s="146" t="s">
        <v>1216</v>
      </c>
      <c r="X346" s="140"/>
      <c r="Y346" s="140">
        <v>1</v>
      </c>
      <c r="Z346" s="140"/>
      <c r="AA346" s="140"/>
      <c r="AB346" s="147"/>
      <c r="AC346" s="145" t="s">
        <v>340</v>
      </c>
      <c r="AD346" s="145"/>
      <c r="AE346" s="145"/>
      <c r="AF346" s="148"/>
      <c r="AG346" s="148"/>
      <c r="AH346" s="149"/>
      <c r="AI346" s="140"/>
      <c r="AJ346" s="140"/>
      <c r="AK346" s="183"/>
      <c r="AL346" s="184"/>
      <c r="AM346" s="184"/>
      <c r="AN346" s="184"/>
      <c r="AO346" s="5"/>
      <c r="AP346" s="5"/>
      <c r="AQ346" s="5"/>
      <c r="AR346" s="5"/>
      <c r="AS346" s="5"/>
      <c r="AT346" s="150"/>
    </row>
    <row r="347" spans="1:46" s="185" customFormat="1" ht="30">
      <c r="A347" s="139" t="s">
        <v>651</v>
      </c>
      <c r="B347" s="140" t="s">
        <v>338</v>
      </c>
      <c r="C347" s="140" t="s">
        <v>80</v>
      </c>
      <c r="D347" s="141" t="s">
        <v>81</v>
      </c>
      <c r="E347" s="141" t="s">
        <v>1085</v>
      </c>
      <c r="F347" s="140" t="s">
        <v>497</v>
      </c>
      <c r="G347" s="142"/>
      <c r="H347" s="143">
        <v>7</v>
      </c>
      <c r="I347" s="143">
        <v>535</v>
      </c>
      <c r="J347" s="140"/>
      <c r="K347" s="140"/>
      <c r="L347" s="144"/>
      <c r="M347" s="140"/>
      <c r="N347" s="140"/>
      <c r="O347" s="140"/>
      <c r="P347" s="144" t="s">
        <v>340</v>
      </c>
      <c r="Q347" s="182">
        <v>1</v>
      </c>
      <c r="R347" s="182">
        <v>18.693693693693692</v>
      </c>
      <c r="S347" s="152"/>
      <c r="T347" s="145"/>
      <c r="U347" s="145"/>
      <c r="V347" s="153">
        <v>4</v>
      </c>
      <c r="W347" s="146" t="s">
        <v>1217</v>
      </c>
      <c r="X347" s="140"/>
      <c r="Y347" s="140">
        <v>1</v>
      </c>
      <c r="Z347" s="140"/>
      <c r="AA347" s="140" t="s">
        <v>340</v>
      </c>
      <c r="AB347" s="147"/>
      <c r="AC347" s="145" t="s">
        <v>340</v>
      </c>
      <c r="AD347" s="145"/>
      <c r="AE347" s="145"/>
      <c r="AF347" s="148"/>
      <c r="AG347" s="148"/>
      <c r="AH347" s="149"/>
      <c r="AI347" s="140"/>
      <c r="AJ347" s="140"/>
      <c r="AK347" s="183"/>
      <c r="AL347" s="184"/>
      <c r="AM347" s="184"/>
      <c r="AN347" s="184"/>
      <c r="AO347" s="5"/>
      <c r="AP347" s="5"/>
      <c r="AQ347" s="5"/>
      <c r="AR347" s="5"/>
      <c r="AS347" s="5"/>
      <c r="AT347" s="150"/>
    </row>
    <row r="348" spans="1:46" s="185" customFormat="1" ht="15.75">
      <c r="A348" s="139" t="s">
        <v>463</v>
      </c>
      <c r="B348" s="140" t="s">
        <v>338</v>
      </c>
      <c r="C348" s="140" t="s">
        <v>1844</v>
      </c>
      <c r="D348" s="141" t="s">
        <v>1845</v>
      </c>
      <c r="E348" s="141" t="s">
        <v>1016</v>
      </c>
      <c r="F348" s="140" t="s">
        <v>455</v>
      </c>
      <c r="G348" s="151"/>
      <c r="H348" s="143">
        <v>56</v>
      </c>
      <c r="I348" s="143">
        <v>2849</v>
      </c>
      <c r="J348" s="140" t="s">
        <v>340</v>
      </c>
      <c r="K348" s="140"/>
      <c r="L348" s="144" t="s">
        <v>340</v>
      </c>
      <c r="M348" s="140"/>
      <c r="N348" s="140" t="s">
        <v>340</v>
      </c>
      <c r="O348" s="140"/>
      <c r="P348" s="144"/>
      <c r="Q348" s="182">
        <v>1</v>
      </c>
      <c r="R348" s="182">
        <v>10.353915662650602</v>
      </c>
      <c r="S348" s="145"/>
      <c r="T348" s="145"/>
      <c r="U348" s="145"/>
      <c r="V348" s="140">
        <v>2</v>
      </c>
      <c r="W348" s="146" t="s">
        <v>1219</v>
      </c>
      <c r="X348" s="140"/>
      <c r="Y348" s="140">
        <v>1</v>
      </c>
      <c r="Z348" s="140"/>
      <c r="AA348" s="140"/>
      <c r="AB348" s="147" t="s">
        <v>340</v>
      </c>
      <c r="AC348" s="145" t="s">
        <v>340</v>
      </c>
      <c r="AD348" s="145"/>
      <c r="AE348" s="145"/>
      <c r="AF348" s="148"/>
      <c r="AG348" s="148"/>
      <c r="AH348" s="149"/>
      <c r="AI348" s="140"/>
      <c r="AJ348" s="140" t="s">
        <v>340</v>
      </c>
      <c r="AK348" s="183"/>
      <c r="AL348" s="184"/>
      <c r="AM348" s="184"/>
      <c r="AN348" s="184"/>
      <c r="AO348" s="5"/>
      <c r="AP348" s="5"/>
      <c r="AQ348" s="5"/>
      <c r="AR348" s="5"/>
      <c r="AS348" s="5"/>
      <c r="AT348" s="150"/>
    </row>
    <row r="349" spans="1:46" s="185" customFormat="1" ht="15.75">
      <c r="A349" s="139" t="s">
        <v>649</v>
      </c>
      <c r="B349" s="140" t="s">
        <v>338</v>
      </c>
      <c r="C349" s="140" t="s">
        <v>83</v>
      </c>
      <c r="D349" s="141" t="s">
        <v>84</v>
      </c>
      <c r="E349" s="141" t="s">
        <v>1086</v>
      </c>
      <c r="F349" s="140" t="s">
        <v>497</v>
      </c>
      <c r="G349" s="142"/>
      <c r="H349" s="143">
        <v>56</v>
      </c>
      <c r="I349" s="143">
        <v>2849</v>
      </c>
      <c r="J349" s="140"/>
      <c r="K349" s="140"/>
      <c r="L349" s="144"/>
      <c r="M349" s="140"/>
      <c r="N349" s="140"/>
      <c r="O349" s="140"/>
      <c r="P349" s="144" t="s">
        <v>340</v>
      </c>
      <c r="Q349" s="182">
        <v>2</v>
      </c>
      <c r="R349" s="182">
        <v>7.915567282321899</v>
      </c>
      <c r="S349" s="145"/>
      <c r="T349" s="145"/>
      <c r="U349" s="145"/>
      <c r="V349" s="140">
        <v>2</v>
      </c>
      <c r="W349" s="146"/>
      <c r="X349" s="140"/>
      <c r="Y349" s="140">
        <v>1</v>
      </c>
      <c r="Z349" s="140"/>
      <c r="AA349" s="140"/>
      <c r="AB349" s="147"/>
      <c r="AC349" s="145" t="s">
        <v>340</v>
      </c>
      <c r="AD349" s="145"/>
      <c r="AE349" s="145"/>
      <c r="AF349" s="148"/>
      <c r="AG349" s="148"/>
      <c r="AH349" s="149"/>
      <c r="AI349" s="140"/>
      <c r="AJ349" s="140"/>
      <c r="AK349" s="183"/>
      <c r="AL349" s="184"/>
      <c r="AM349" s="184"/>
      <c r="AN349" s="184"/>
      <c r="AO349" s="5"/>
      <c r="AP349" s="5"/>
      <c r="AQ349" s="5"/>
      <c r="AR349" s="5"/>
      <c r="AS349" s="5"/>
      <c r="AT349" s="150"/>
    </row>
    <row r="350" spans="1:46" s="185" customFormat="1" ht="15.75">
      <c r="A350" s="139" t="s">
        <v>462</v>
      </c>
      <c r="B350" s="140" t="s">
        <v>338</v>
      </c>
      <c r="C350" s="140" t="s">
        <v>1847</v>
      </c>
      <c r="D350" s="141" t="s">
        <v>1848</v>
      </c>
      <c r="E350" s="141" t="s">
        <v>1017</v>
      </c>
      <c r="F350" s="140" t="s">
        <v>455</v>
      </c>
      <c r="G350" s="142"/>
      <c r="H350" s="143">
        <v>4324</v>
      </c>
      <c r="I350" s="143">
        <v>7360</v>
      </c>
      <c r="J350" s="140" t="s">
        <v>340</v>
      </c>
      <c r="K350" s="140"/>
      <c r="L350" s="144" t="s">
        <v>340</v>
      </c>
      <c r="M350" s="140"/>
      <c r="N350" s="140" t="s">
        <v>340</v>
      </c>
      <c r="O350" s="140"/>
      <c r="P350" s="144"/>
      <c r="Q350" s="182">
        <v>1</v>
      </c>
      <c r="R350" s="182">
        <v>10.456776141940354</v>
      </c>
      <c r="S350" s="152"/>
      <c r="T350" s="145"/>
      <c r="U350" s="145"/>
      <c r="V350" s="153">
        <v>1</v>
      </c>
      <c r="W350" s="146" t="s">
        <v>1220</v>
      </c>
      <c r="X350" s="140"/>
      <c r="Y350" s="140">
        <v>2</v>
      </c>
      <c r="Z350" s="140"/>
      <c r="AA350" s="140" t="s">
        <v>340</v>
      </c>
      <c r="AB350" s="147" t="s">
        <v>340</v>
      </c>
      <c r="AC350" s="145" t="s">
        <v>340</v>
      </c>
      <c r="AD350" s="145"/>
      <c r="AE350" s="145"/>
      <c r="AF350" s="148"/>
      <c r="AG350" s="148"/>
      <c r="AH350" s="149"/>
      <c r="AI350" s="140"/>
      <c r="AJ350" s="140" t="s">
        <v>340</v>
      </c>
      <c r="AK350" s="183"/>
      <c r="AL350" s="184"/>
      <c r="AM350" s="184"/>
      <c r="AN350" s="184"/>
      <c r="AO350" s="5"/>
      <c r="AP350" s="5"/>
      <c r="AQ350" s="5"/>
      <c r="AR350" s="5"/>
      <c r="AS350" s="5"/>
      <c r="AT350" s="150"/>
    </row>
    <row r="351" spans="1:46" s="185" customFormat="1" ht="30">
      <c r="A351" s="139" t="s">
        <v>461</v>
      </c>
      <c r="B351" s="140" t="s">
        <v>338</v>
      </c>
      <c r="C351" s="140" t="s">
        <v>1842</v>
      </c>
      <c r="D351" s="141" t="s">
        <v>1016</v>
      </c>
      <c r="E351" s="141" t="s">
        <v>1016</v>
      </c>
      <c r="F351" s="140" t="s">
        <v>455</v>
      </c>
      <c r="G351" s="142"/>
      <c r="H351" s="143">
        <v>372</v>
      </c>
      <c r="I351" s="143">
        <v>6166</v>
      </c>
      <c r="J351" s="140" t="s">
        <v>340</v>
      </c>
      <c r="K351" s="140"/>
      <c r="L351" s="144" t="s">
        <v>340</v>
      </c>
      <c r="M351" s="140"/>
      <c r="N351" s="140" t="s">
        <v>340</v>
      </c>
      <c r="O351" s="140"/>
      <c r="P351" s="144"/>
      <c r="Q351" s="182">
        <v>1</v>
      </c>
      <c r="R351" s="182">
        <v>14.71886394166187</v>
      </c>
      <c r="S351" s="152"/>
      <c r="T351" s="145"/>
      <c r="U351" s="145"/>
      <c r="V351" s="153">
        <v>2</v>
      </c>
      <c r="W351" s="146" t="s">
        <v>1235</v>
      </c>
      <c r="X351" s="140"/>
      <c r="Y351" s="140">
        <v>2</v>
      </c>
      <c r="Z351" s="140"/>
      <c r="AA351" s="140"/>
      <c r="AB351" s="147" t="s">
        <v>340</v>
      </c>
      <c r="AC351" s="145" t="s">
        <v>340</v>
      </c>
      <c r="AD351" s="145"/>
      <c r="AE351" s="145"/>
      <c r="AF351" s="148"/>
      <c r="AG351" s="148"/>
      <c r="AH351" s="149"/>
      <c r="AI351" s="140"/>
      <c r="AJ351" s="140" t="s">
        <v>340</v>
      </c>
      <c r="AK351" s="183"/>
      <c r="AL351" s="184"/>
      <c r="AM351" s="184"/>
      <c r="AN351" s="184"/>
      <c r="AO351" s="5"/>
      <c r="AP351" s="5"/>
      <c r="AQ351" s="5"/>
      <c r="AR351" s="5"/>
      <c r="AS351" s="5"/>
      <c r="AT351" s="150"/>
    </row>
    <row r="352" spans="1:46" s="185" customFormat="1" ht="30">
      <c r="A352" s="139" t="s">
        <v>636</v>
      </c>
      <c r="B352" s="140" t="s">
        <v>338</v>
      </c>
      <c r="C352" s="140" t="s">
        <v>97</v>
      </c>
      <c r="D352" s="141" t="s">
        <v>1016</v>
      </c>
      <c r="E352" s="141" t="s">
        <v>1016</v>
      </c>
      <c r="F352" s="140" t="s">
        <v>497</v>
      </c>
      <c r="G352" s="142"/>
      <c r="H352" s="143"/>
      <c r="I352" s="143">
        <v>749</v>
      </c>
      <c r="J352" s="140" t="s">
        <v>340</v>
      </c>
      <c r="K352" s="140"/>
      <c r="L352" s="144"/>
      <c r="M352" s="140"/>
      <c r="N352" s="140"/>
      <c r="O352" s="140"/>
      <c r="P352" s="144" t="s">
        <v>340</v>
      </c>
      <c r="Q352" s="182">
        <v>1</v>
      </c>
      <c r="R352" s="182">
        <v>4.564907275320971</v>
      </c>
      <c r="S352" s="145"/>
      <c r="T352" s="145"/>
      <c r="U352" s="145"/>
      <c r="V352" s="140"/>
      <c r="W352" s="146" t="s">
        <v>1238</v>
      </c>
      <c r="X352" s="140"/>
      <c r="Y352" s="140">
        <v>1</v>
      </c>
      <c r="Z352" s="140"/>
      <c r="AA352" s="140"/>
      <c r="AB352" s="147"/>
      <c r="AC352" s="145" t="s">
        <v>340</v>
      </c>
      <c r="AD352" s="145"/>
      <c r="AE352" s="145"/>
      <c r="AF352" s="148"/>
      <c r="AG352" s="148"/>
      <c r="AH352" s="149"/>
      <c r="AI352" s="140"/>
      <c r="AJ352" s="140"/>
      <c r="AK352" s="183"/>
      <c r="AL352" s="184"/>
      <c r="AM352" s="184"/>
      <c r="AN352" s="184"/>
      <c r="AO352" s="5"/>
      <c r="AP352" s="5"/>
      <c r="AQ352" s="5"/>
      <c r="AR352" s="5"/>
      <c r="AS352" s="5"/>
      <c r="AT352" s="150"/>
    </row>
    <row r="353" spans="1:46" s="185" customFormat="1" ht="15.75">
      <c r="A353" s="139" t="s">
        <v>460</v>
      </c>
      <c r="B353" s="140" t="s">
        <v>338</v>
      </c>
      <c r="C353" s="140" t="s">
        <v>1850</v>
      </c>
      <c r="D353" s="141" t="s">
        <v>1851</v>
      </c>
      <c r="E353" s="141" t="s">
        <v>1018</v>
      </c>
      <c r="F353" s="140" t="s">
        <v>455</v>
      </c>
      <c r="G353" s="142"/>
      <c r="H353" s="143">
        <v>908</v>
      </c>
      <c r="I353" s="143">
        <v>15842</v>
      </c>
      <c r="J353" s="140" t="s">
        <v>340</v>
      </c>
      <c r="K353" s="140"/>
      <c r="L353" s="144"/>
      <c r="M353" s="140" t="s">
        <v>340</v>
      </c>
      <c r="N353" s="140" t="s">
        <v>340</v>
      </c>
      <c r="O353" s="140" t="s">
        <v>340</v>
      </c>
      <c r="P353" s="144"/>
      <c r="Q353" s="182">
        <v>1</v>
      </c>
      <c r="R353" s="182">
        <v>8.982210557013705</v>
      </c>
      <c r="S353" s="145"/>
      <c r="T353" s="145"/>
      <c r="U353" s="145"/>
      <c r="V353" s="140">
        <v>3</v>
      </c>
      <c r="W353" s="146" t="s">
        <v>1244</v>
      </c>
      <c r="X353" s="140"/>
      <c r="Y353" s="140">
        <v>1</v>
      </c>
      <c r="Z353" s="140"/>
      <c r="AA353" s="140"/>
      <c r="AB353" s="147" t="s">
        <v>340</v>
      </c>
      <c r="AC353" s="145" t="s">
        <v>340</v>
      </c>
      <c r="AD353" s="145"/>
      <c r="AE353" s="145"/>
      <c r="AF353" s="148"/>
      <c r="AG353" s="148"/>
      <c r="AH353" s="149"/>
      <c r="AI353" s="140"/>
      <c r="AJ353" s="140" t="s">
        <v>340</v>
      </c>
      <c r="AK353" s="183"/>
      <c r="AL353" s="184"/>
      <c r="AM353" s="184"/>
      <c r="AN353" s="184"/>
      <c r="AO353" s="5">
        <v>3798.8</v>
      </c>
      <c r="AP353" s="5"/>
      <c r="AQ353" s="5"/>
      <c r="AR353" s="5"/>
      <c r="AS353" s="5"/>
      <c r="AT353" s="150">
        <v>3798.8</v>
      </c>
    </row>
    <row r="354" spans="1:46" s="185" customFormat="1" ht="15.75">
      <c r="A354" s="139" t="s">
        <v>600</v>
      </c>
      <c r="B354" s="140" t="s">
        <v>338</v>
      </c>
      <c r="C354" s="140" t="s">
        <v>122</v>
      </c>
      <c r="D354" s="141" t="s">
        <v>1018</v>
      </c>
      <c r="E354" s="141" t="s">
        <v>1018</v>
      </c>
      <c r="F354" s="140" t="s">
        <v>497</v>
      </c>
      <c r="G354" s="151"/>
      <c r="H354" s="143">
        <v>15</v>
      </c>
      <c r="I354" s="143">
        <v>2838</v>
      </c>
      <c r="J354" s="140" t="s">
        <v>340</v>
      </c>
      <c r="K354" s="140"/>
      <c r="L354" s="144"/>
      <c r="M354" s="140"/>
      <c r="N354" s="140"/>
      <c r="O354" s="140"/>
      <c r="P354" s="144" t="s">
        <v>340</v>
      </c>
      <c r="Q354" s="182">
        <v>1</v>
      </c>
      <c r="R354" s="182">
        <v>29.17917917917918</v>
      </c>
      <c r="S354" s="145"/>
      <c r="T354" s="145"/>
      <c r="U354" s="145"/>
      <c r="V354" s="140">
        <v>1</v>
      </c>
      <c r="W354" s="146" t="s">
        <v>1267</v>
      </c>
      <c r="X354" s="140"/>
      <c r="Y354" s="140">
        <v>1</v>
      </c>
      <c r="Z354" s="140"/>
      <c r="AA354" s="140" t="s">
        <v>340</v>
      </c>
      <c r="AB354" s="147"/>
      <c r="AC354" s="145" t="s">
        <v>340</v>
      </c>
      <c r="AD354" s="145"/>
      <c r="AE354" s="145"/>
      <c r="AF354" s="148"/>
      <c r="AG354" s="148"/>
      <c r="AH354" s="149"/>
      <c r="AI354" s="140"/>
      <c r="AJ354" s="140"/>
      <c r="AK354" s="183"/>
      <c r="AL354" s="184"/>
      <c r="AM354" s="184"/>
      <c r="AN354" s="184"/>
      <c r="AO354" s="5"/>
      <c r="AP354" s="5"/>
      <c r="AQ354" s="5"/>
      <c r="AR354" s="5"/>
      <c r="AS354" s="5"/>
      <c r="AT354" s="150"/>
    </row>
    <row r="355" spans="1:46" s="185" customFormat="1" ht="15.75">
      <c r="A355" s="139" t="s">
        <v>458</v>
      </c>
      <c r="B355" s="140" t="s">
        <v>338</v>
      </c>
      <c r="C355" s="140" t="s">
        <v>1855</v>
      </c>
      <c r="D355" s="141" t="s">
        <v>1856</v>
      </c>
      <c r="E355" s="141" t="s">
        <v>1020</v>
      </c>
      <c r="F355" s="140" t="s">
        <v>455</v>
      </c>
      <c r="G355" s="142"/>
      <c r="H355" s="143">
        <v>3063</v>
      </c>
      <c r="I355" s="143">
        <v>14171</v>
      </c>
      <c r="J355" s="140" t="s">
        <v>340</v>
      </c>
      <c r="K355" s="140" t="s">
        <v>340</v>
      </c>
      <c r="L355" s="144" t="s">
        <v>340</v>
      </c>
      <c r="M355" s="140" t="s">
        <v>340</v>
      </c>
      <c r="N355" s="140" t="s">
        <v>340</v>
      </c>
      <c r="O355" s="140" t="s">
        <v>340</v>
      </c>
      <c r="P355" s="144"/>
      <c r="Q355" s="182">
        <v>1</v>
      </c>
      <c r="R355" s="182">
        <v>20.921177587844255</v>
      </c>
      <c r="S355" s="143"/>
      <c r="T355" s="143"/>
      <c r="U355" s="143"/>
      <c r="V355" s="140">
        <v>3</v>
      </c>
      <c r="W355" s="146" t="s">
        <v>1288</v>
      </c>
      <c r="X355" s="140"/>
      <c r="Y355" s="140">
        <v>1</v>
      </c>
      <c r="Z355" s="140"/>
      <c r="AA355" s="140"/>
      <c r="AB355" s="147" t="s">
        <v>340</v>
      </c>
      <c r="AC355" s="145" t="s">
        <v>340</v>
      </c>
      <c r="AD355" s="145"/>
      <c r="AE355" s="145"/>
      <c r="AF355" s="148"/>
      <c r="AG355" s="148"/>
      <c r="AH355" s="149"/>
      <c r="AI355" s="140"/>
      <c r="AJ355" s="140" t="s">
        <v>340</v>
      </c>
      <c r="AK355" s="183"/>
      <c r="AL355" s="184"/>
      <c r="AM355" s="184"/>
      <c r="AN355" s="184"/>
      <c r="AO355" s="5"/>
      <c r="AP355" s="5"/>
      <c r="AQ355" s="5"/>
      <c r="AR355" s="5"/>
      <c r="AS355" s="5"/>
      <c r="AT355" s="150"/>
    </row>
    <row r="356" spans="1:46" s="185" customFormat="1" ht="15.75">
      <c r="A356" s="139" t="s">
        <v>573</v>
      </c>
      <c r="B356" s="140" t="s">
        <v>338</v>
      </c>
      <c r="C356" s="140" t="s">
        <v>136</v>
      </c>
      <c r="D356" s="141" t="s">
        <v>137</v>
      </c>
      <c r="E356" s="141" t="s">
        <v>1119</v>
      </c>
      <c r="F356" s="140" t="s">
        <v>497</v>
      </c>
      <c r="G356" s="142"/>
      <c r="H356" s="143"/>
      <c r="I356" s="143">
        <v>864</v>
      </c>
      <c r="J356" s="140" t="s">
        <v>340</v>
      </c>
      <c r="K356" s="140"/>
      <c r="L356" s="144"/>
      <c r="M356" s="140"/>
      <c r="N356" s="140"/>
      <c r="O356" s="140"/>
      <c r="P356" s="144" t="s">
        <v>340</v>
      </c>
      <c r="Q356" s="182">
        <v>1</v>
      </c>
      <c r="R356" s="182">
        <v>6.6429418742586</v>
      </c>
      <c r="S356" s="145"/>
      <c r="T356" s="145"/>
      <c r="U356" s="145"/>
      <c r="V356" s="140"/>
      <c r="W356" s="146" t="s">
        <v>1295</v>
      </c>
      <c r="X356" s="140"/>
      <c r="Y356" s="140">
        <v>1</v>
      </c>
      <c r="Z356" s="140"/>
      <c r="AA356" s="140" t="s">
        <v>340</v>
      </c>
      <c r="AB356" s="147"/>
      <c r="AC356" s="145" t="s">
        <v>340</v>
      </c>
      <c r="AD356" s="145"/>
      <c r="AE356" s="145"/>
      <c r="AF356" s="148"/>
      <c r="AG356" s="148"/>
      <c r="AH356" s="149"/>
      <c r="AI356" s="140"/>
      <c r="AJ356" s="140" t="s">
        <v>340</v>
      </c>
      <c r="AK356" s="183"/>
      <c r="AL356" s="184"/>
      <c r="AM356" s="184"/>
      <c r="AN356" s="184"/>
      <c r="AO356" s="5"/>
      <c r="AP356" s="5"/>
      <c r="AQ356" s="5"/>
      <c r="AR356" s="5"/>
      <c r="AS356" s="5"/>
      <c r="AT356" s="150"/>
    </row>
    <row r="357" spans="1:46" s="185" customFormat="1" ht="30">
      <c r="A357" s="139" t="s">
        <v>553</v>
      </c>
      <c r="B357" s="140" t="s">
        <v>338</v>
      </c>
      <c r="C357" s="140" t="s">
        <v>1926</v>
      </c>
      <c r="D357" s="141" t="s">
        <v>1927</v>
      </c>
      <c r="E357" s="141" t="s">
        <v>1039</v>
      </c>
      <c r="F357" s="140" t="s">
        <v>497</v>
      </c>
      <c r="G357" s="142"/>
      <c r="H357" s="143"/>
      <c r="I357" s="143">
        <f>1074+1050</f>
        <v>2124</v>
      </c>
      <c r="J357" s="140" t="s">
        <v>340</v>
      </c>
      <c r="K357" s="140"/>
      <c r="L357" s="144" t="s">
        <v>340</v>
      </c>
      <c r="M357" s="140"/>
      <c r="N357" s="140" t="s">
        <v>340</v>
      </c>
      <c r="O357" s="140"/>
      <c r="P357" s="144"/>
      <c r="Q357" s="182">
        <v>1</v>
      </c>
      <c r="R357" s="182">
        <v>4.571428571428571</v>
      </c>
      <c r="S357" s="143"/>
      <c r="T357" s="143"/>
      <c r="U357" s="143"/>
      <c r="V357" s="140">
        <v>2</v>
      </c>
      <c r="W357" s="146" t="s">
        <v>1313</v>
      </c>
      <c r="X357" s="140"/>
      <c r="Y357" s="140">
        <v>1</v>
      </c>
      <c r="Z357" s="140"/>
      <c r="AA357" s="140" t="s">
        <v>340</v>
      </c>
      <c r="AB357" s="147"/>
      <c r="AC357" s="145" t="s">
        <v>340</v>
      </c>
      <c r="AD357" s="145"/>
      <c r="AE357" s="145"/>
      <c r="AF357" s="148"/>
      <c r="AG357" s="148"/>
      <c r="AH357" s="149"/>
      <c r="AI357" s="140"/>
      <c r="AJ357" s="140" t="s">
        <v>340</v>
      </c>
      <c r="AK357" s="183"/>
      <c r="AL357" s="184"/>
      <c r="AM357" s="184"/>
      <c r="AN357" s="184"/>
      <c r="AO357" s="5"/>
      <c r="AP357" s="5"/>
      <c r="AQ357" s="5"/>
      <c r="AR357" s="5"/>
      <c r="AS357" s="5"/>
      <c r="AT357" s="150"/>
    </row>
    <row r="358" spans="1:46" s="185" customFormat="1" ht="15.75">
      <c r="A358" s="139" t="s">
        <v>545</v>
      </c>
      <c r="B358" s="140" t="s">
        <v>338</v>
      </c>
      <c r="C358" s="140" t="s">
        <v>157</v>
      </c>
      <c r="D358" s="141" t="s">
        <v>158</v>
      </c>
      <c r="E358" s="141" t="s">
        <v>1126</v>
      </c>
      <c r="F358" s="140" t="s">
        <v>497</v>
      </c>
      <c r="G358" s="142"/>
      <c r="H358" s="143">
        <v>3</v>
      </c>
      <c r="I358" s="143">
        <v>568</v>
      </c>
      <c r="J358" s="140" t="s">
        <v>340</v>
      </c>
      <c r="K358" s="140"/>
      <c r="L358" s="144"/>
      <c r="M358" s="140"/>
      <c r="N358" s="140"/>
      <c r="O358" s="140"/>
      <c r="P358" s="144" t="s">
        <v>340</v>
      </c>
      <c r="Q358" s="182">
        <v>1</v>
      </c>
      <c r="R358" s="182">
        <v>4.850746268656716</v>
      </c>
      <c r="S358" s="145"/>
      <c r="T358" s="145"/>
      <c r="U358" s="145"/>
      <c r="V358" s="140"/>
      <c r="W358" s="146" t="s">
        <v>1322</v>
      </c>
      <c r="X358" s="140"/>
      <c r="Y358" s="140">
        <v>1</v>
      </c>
      <c r="Z358" s="140"/>
      <c r="AA358" s="140" t="s">
        <v>340</v>
      </c>
      <c r="AB358" s="147"/>
      <c r="AC358" s="145" t="s">
        <v>340</v>
      </c>
      <c r="AD358" s="145"/>
      <c r="AE358" s="145"/>
      <c r="AF358" s="148"/>
      <c r="AG358" s="148"/>
      <c r="AH358" s="149"/>
      <c r="AI358" s="140"/>
      <c r="AJ358" s="140" t="s">
        <v>340</v>
      </c>
      <c r="AK358" s="183"/>
      <c r="AL358" s="184"/>
      <c r="AM358" s="184"/>
      <c r="AN358" s="184"/>
      <c r="AO358" s="5">
        <v>1608.2</v>
      </c>
      <c r="AP358" s="5"/>
      <c r="AQ358" s="5"/>
      <c r="AR358" s="5"/>
      <c r="AS358" s="5"/>
      <c r="AT358" s="150">
        <v>168.2</v>
      </c>
    </row>
    <row r="359" spans="1:46" s="185" customFormat="1" ht="30">
      <c r="A359" s="139" t="s">
        <v>516</v>
      </c>
      <c r="B359" s="140" t="s">
        <v>338</v>
      </c>
      <c r="C359" s="140" t="s">
        <v>1965</v>
      </c>
      <c r="D359" s="141" t="s">
        <v>1039</v>
      </c>
      <c r="E359" s="141" t="s">
        <v>1039</v>
      </c>
      <c r="F359" s="140" t="s">
        <v>497</v>
      </c>
      <c r="G359" s="142"/>
      <c r="H359" s="143">
        <v>1</v>
      </c>
      <c r="I359" s="143">
        <v>3019</v>
      </c>
      <c r="J359" s="140" t="s">
        <v>340</v>
      </c>
      <c r="K359" s="140"/>
      <c r="L359" s="144"/>
      <c r="M359" s="140" t="s">
        <v>340</v>
      </c>
      <c r="N359" s="140"/>
      <c r="O359" s="140" t="s">
        <v>340</v>
      </c>
      <c r="P359" s="144"/>
      <c r="Q359" s="182">
        <v>1</v>
      </c>
      <c r="R359" s="182">
        <v>6.47377938517179</v>
      </c>
      <c r="S359" s="143"/>
      <c r="T359" s="143"/>
      <c r="U359" s="143"/>
      <c r="V359" s="140">
        <v>2</v>
      </c>
      <c r="W359" s="146" t="s">
        <v>1346</v>
      </c>
      <c r="X359" s="140"/>
      <c r="Y359" s="140">
        <v>1</v>
      </c>
      <c r="Z359" s="140"/>
      <c r="AA359" s="140" t="s">
        <v>340</v>
      </c>
      <c r="AB359" s="147" t="s">
        <v>340</v>
      </c>
      <c r="AC359" s="145" t="s">
        <v>340</v>
      </c>
      <c r="AD359" s="145"/>
      <c r="AE359" s="145"/>
      <c r="AF359" s="148"/>
      <c r="AG359" s="148"/>
      <c r="AH359" s="149"/>
      <c r="AI359" s="140"/>
      <c r="AJ359" s="140" t="s">
        <v>340</v>
      </c>
      <c r="AK359" s="183"/>
      <c r="AL359" s="184"/>
      <c r="AM359" s="184"/>
      <c r="AN359" s="184"/>
      <c r="AO359" s="5"/>
      <c r="AP359" s="5"/>
      <c r="AQ359" s="5"/>
      <c r="AR359" s="5"/>
      <c r="AS359" s="5"/>
      <c r="AT359" s="150"/>
    </row>
    <row r="360" spans="1:46" s="185" customFormat="1" ht="15.75">
      <c r="A360" s="139" t="s">
        <v>515</v>
      </c>
      <c r="B360" s="140" t="s">
        <v>338</v>
      </c>
      <c r="C360" s="140" t="s">
        <v>1916</v>
      </c>
      <c r="D360" s="141" t="s">
        <v>1018</v>
      </c>
      <c r="E360" s="141" t="s">
        <v>1046</v>
      </c>
      <c r="F360" s="140" t="s">
        <v>497</v>
      </c>
      <c r="G360" s="142"/>
      <c r="H360" s="143">
        <v>22</v>
      </c>
      <c r="I360" s="143">
        <v>2844</v>
      </c>
      <c r="J360" s="140" t="s">
        <v>340</v>
      </c>
      <c r="K360" s="140"/>
      <c r="L360" s="144"/>
      <c r="M360" s="140" t="s">
        <v>340</v>
      </c>
      <c r="N360" s="140" t="s">
        <v>340</v>
      </c>
      <c r="O360" s="140" t="s">
        <v>340</v>
      </c>
      <c r="P360" s="144"/>
      <c r="Q360" s="182">
        <v>1</v>
      </c>
      <c r="R360" s="182">
        <v>6.687813904308751</v>
      </c>
      <c r="S360" s="145"/>
      <c r="T360" s="145"/>
      <c r="U360" s="145"/>
      <c r="V360" s="140">
        <v>3</v>
      </c>
      <c r="W360" s="146" t="s">
        <v>1347</v>
      </c>
      <c r="X360" s="140"/>
      <c r="Y360" s="140">
        <v>1</v>
      </c>
      <c r="Z360" s="140"/>
      <c r="AA360" s="140" t="s">
        <v>340</v>
      </c>
      <c r="AB360" s="147"/>
      <c r="AC360" s="145" t="s">
        <v>340</v>
      </c>
      <c r="AD360" s="145"/>
      <c r="AE360" s="145"/>
      <c r="AF360" s="148"/>
      <c r="AG360" s="148"/>
      <c r="AH360" s="149"/>
      <c r="AI360" s="140"/>
      <c r="AJ360" s="140"/>
      <c r="AK360" s="183"/>
      <c r="AL360" s="184"/>
      <c r="AM360" s="184"/>
      <c r="AN360" s="184"/>
      <c r="AO360" s="5">
        <v>1610.4</v>
      </c>
      <c r="AP360" s="5"/>
      <c r="AQ360" s="5"/>
      <c r="AR360" s="5"/>
      <c r="AS360" s="5"/>
      <c r="AT360" s="150">
        <v>161.4</v>
      </c>
    </row>
    <row r="361" spans="1:46" s="185" customFormat="1" ht="15.75">
      <c r="A361" s="139" t="s">
        <v>508</v>
      </c>
      <c r="B361" s="140" t="s">
        <v>338</v>
      </c>
      <c r="C361" s="140" t="s">
        <v>186</v>
      </c>
      <c r="D361" s="141" t="s">
        <v>1018</v>
      </c>
      <c r="E361" s="141" t="s">
        <v>1018</v>
      </c>
      <c r="F361" s="140" t="s">
        <v>497</v>
      </c>
      <c r="G361" s="142"/>
      <c r="H361" s="143"/>
      <c r="I361" s="143">
        <f>199+144</f>
        <v>343</v>
      </c>
      <c r="J361" s="140" t="s">
        <v>340</v>
      </c>
      <c r="K361" s="140" t="s">
        <v>340</v>
      </c>
      <c r="L361" s="144"/>
      <c r="M361" s="140"/>
      <c r="N361" s="140"/>
      <c r="O361" s="140"/>
      <c r="P361" s="144" t="s">
        <v>340</v>
      </c>
      <c r="Q361" s="182">
        <v>5</v>
      </c>
      <c r="R361" s="182">
        <v>62.5</v>
      </c>
      <c r="S361" s="152"/>
      <c r="T361" s="145"/>
      <c r="U361" s="145"/>
      <c r="V361" s="153">
        <v>3</v>
      </c>
      <c r="W361" s="146" t="s">
        <v>1328</v>
      </c>
      <c r="X361" s="140"/>
      <c r="Y361" s="140">
        <v>1</v>
      </c>
      <c r="Z361" s="140"/>
      <c r="AA361" s="140"/>
      <c r="AB361" s="147"/>
      <c r="AC361" s="145" t="s">
        <v>340</v>
      </c>
      <c r="AD361" s="145"/>
      <c r="AE361" s="145"/>
      <c r="AF361" s="148"/>
      <c r="AG361" s="148"/>
      <c r="AH361" s="149"/>
      <c r="AI361" s="140"/>
      <c r="AJ361" s="140" t="s">
        <v>340</v>
      </c>
      <c r="AK361" s="183"/>
      <c r="AL361" s="184"/>
      <c r="AM361" s="184"/>
      <c r="AN361" s="184"/>
      <c r="AO361" s="5"/>
      <c r="AP361" s="5"/>
      <c r="AQ361" s="5"/>
      <c r="AR361" s="5"/>
      <c r="AS361" s="5"/>
      <c r="AT361" s="150"/>
    </row>
    <row r="362" spans="1:46" s="185" customFormat="1" ht="15.75">
      <c r="A362" s="139" t="s">
        <v>504</v>
      </c>
      <c r="B362" s="140" t="s">
        <v>338</v>
      </c>
      <c r="C362" s="140" t="s">
        <v>254</v>
      </c>
      <c r="D362" s="141" t="s">
        <v>1018</v>
      </c>
      <c r="E362" s="141" t="s">
        <v>1018</v>
      </c>
      <c r="F362" s="140" t="s">
        <v>497</v>
      </c>
      <c r="G362" s="142"/>
      <c r="H362" s="143"/>
      <c r="I362" s="143"/>
      <c r="J362" s="140" t="s">
        <v>340</v>
      </c>
      <c r="K362" s="140"/>
      <c r="L362" s="144"/>
      <c r="M362" s="140"/>
      <c r="N362" s="140"/>
      <c r="O362" s="140"/>
      <c r="P362" s="144" t="s">
        <v>340</v>
      </c>
      <c r="Q362" s="182"/>
      <c r="R362" s="182"/>
      <c r="S362" s="143"/>
      <c r="T362" s="143"/>
      <c r="U362" s="143"/>
      <c r="V362" s="140">
        <v>3</v>
      </c>
      <c r="W362" s="146" t="s">
        <v>1324</v>
      </c>
      <c r="X362" s="140"/>
      <c r="Y362" s="140">
        <v>1</v>
      </c>
      <c r="Z362" s="140"/>
      <c r="AA362" s="140"/>
      <c r="AB362" s="147"/>
      <c r="AC362" s="145" t="s">
        <v>340</v>
      </c>
      <c r="AD362" s="145"/>
      <c r="AE362" s="145"/>
      <c r="AF362" s="148"/>
      <c r="AG362" s="148"/>
      <c r="AH362" s="149"/>
      <c r="AI362" s="140"/>
      <c r="AJ362" s="140" t="s">
        <v>340</v>
      </c>
      <c r="AK362" s="183"/>
      <c r="AL362" s="184"/>
      <c r="AM362" s="184"/>
      <c r="AN362" s="184"/>
      <c r="AO362" s="5"/>
      <c r="AP362" s="5"/>
      <c r="AQ362" s="5"/>
      <c r="AR362" s="5"/>
      <c r="AS362" s="5"/>
      <c r="AT362" s="150"/>
    </row>
    <row r="363" spans="1:46" s="185" customFormat="1" ht="15.75">
      <c r="A363" s="139" t="s">
        <v>499</v>
      </c>
      <c r="B363" s="140" t="s">
        <v>338</v>
      </c>
      <c r="C363" s="140" t="s">
        <v>194</v>
      </c>
      <c r="D363" s="141" t="s">
        <v>1018</v>
      </c>
      <c r="E363" s="141" t="s">
        <v>1046</v>
      </c>
      <c r="F363" s="140" t="s">
        <v>497</v>
      </c>
      <c r="G363" s="142"/>
      <c r="H363" s="143"/>
      <c r="I363" s="143">
        <v>606</v>
      </c>
      <c r="J363" s="140"/>
      <c r="K363" s="140"/>
      <c r="L363" s="144"/>
      <c r="M363" s="140"/>
      <c r="N363" s="140"/>
      <c r="O363" s="140"/>
      <c r="P363" s="144" t="s">
        <v>340</v>
      </c>
      <c r="Q363" s="182">
        <v>2</v>
      </c>
      <c r="R363" s="182">
        <v>21.236559139784948</v>
      </c>
      <c r="S363" s="143"/>
      <c r="T363" s="143"/>
      <c r="U363" s="143"/>
      <c r="V363" s="140">
        <v>2</v>
      </c>
      <c r="W363" s="146" t="s">
        <v>1352</v>
      </c>
      <c r="X363" s="140"/>
      <c r="Y363" s="140">
        <v>1</v>
      </c>
      <c r="Z363" s="140"/>
      <c r="AA363" s="140"/>
      <c r="AB363" s="147" t="s">
        <v>340</v>
      </c>
      <c r="AC363" s="145" t="s">
        <v>340</v>
      </c>
      <c r="AD363" s="145"/>
      <c r="AE363" s="145"/>
      <c r="AF363" s="148"/>
      <c r="AG363" s="148"/>
      <c r="AH363" s="149"/>
      <c r="AI363" s="140"/>
      <c r="AJ363" s="140"/>
      <c r="AK363" s="183"/>
      <c r="AL363" s="184"/>
      <c r="AM363" s="184"/>
      <c r="AN363" s="184"/>
      <c r="AO363" s="5"/>
      <c r="AP363" s="5"/>
      <c r="AQ363" s="5"/>
      <c r="AR363" s="5"/>
      <c r="AS363" s="5"/>
      <c r="AT363" s="150"/>
    </row>
    <row r="364" spans="1:46" s="185" customFormat="1" ht="30">
      <c r="A364" s="154" t="s">
        <v>337</v>
      </c>
      <c r="B364" s="155" t="s">
        <v>338</v>
      </c>
      <c r="C364" s="155" t="s">
        <v>1559</v>
      </c>
      <c r="D364" s="156" t="s">
        <v>874</v>
      </c>
      <c r="E364" s="156" t="s">
        <v>874</v>
      </c>
      <c r="F364" s="155" t="s">
        <v>339</v>
      </c>
      <c r="G364" s="157">
        <v>307943</v>
      </c>
      <c r="H364" s="158">
        <v>10232</v>
      </c>
      <c r="I364" s="158">
        <v>40570</v>
      </c>
      <c r="J364" s="155" t="s">
        <v>340</v>
      </c>
      <c r="K364" s="155" t="s">
        <v>340</v>
      </c>
      <c r="L364" s="159" t="s">
        <v>340</v>
      </c>
      <c r="M364" s="155"/>
      <c r="N364" s="155" t="s">
        <v>340</v>
      </c>
      <c r="O364" s="155" t="s">
        <v>340</v>
      </c>
      <c r="P364" s="159"/>
      <c r="Q364" s="186">
        <v>1</v>
      </c>
      <c r="R364" s="186">
        <v>14.334239130434783</v>
      </c>
      <c r="S364" s="158"/>
      <c r="T364" s="158"/>
      <c r="U364" s="158"/>
      <c r="V364" s="155">
        <v>4</v>
      </c>
      <c r="W364" s="160" t="s">
        <v>1299</v>
      </c>
      <c r="X364" s="155"/>
      <c r="Y364" s="155">
        <v>2</v>
      </c>
      <c r="Z364" s="155" t="s">
        <v>340</v>
      </c>
      <c r="AA364" s="155"/>
      <c r="AB364" s="161"/>
      <c r="AC364" s="162" t="s">
        <v>340</v>
      </c>
      <c r="AD364" s="162"/>
      <c r="AE364" s="162"/>
      <c r="AF364" s="163"/>
      <c r="AG364" s="163"/>
      <c r="AH364" s="164"/>
      <c r="AI364" s="155"/>
      <c r="AJ364" s="155" t="s">
        <v>340</v>
      </c>
      <c r="AK364" s="187"/>
      <c r="AL364" s="188"/>
      <c r="AM364" s="188"/>
      <c r="AN364" s="188"/>
      <c r="AO364" s="137">
        <v>230.4</v>
      </c>
      <c r="AP364" s="137"/>
      <c r="AQ364" s="137"/>
      <c r="AR364" s="137"/>
      <c r="AS364" s="137"/>
      <c r="AT364" s="165">
        <v>23.4</v>
      </c>
    </row>
    <row r="365" spans="1:46" s="185" customFormat="1" ht="15.75">
      <c r="A365" s="139" t="s">
        <v>665</v>
      </c>
      <c r="B365" s="140" t="s">
        <v>343</v>
      </c>
      <c r="C365" s="140" t="s">
        <v>1902</v>
      </c>
      <c r="D365" s="141" t="s">
        <v>1036</v>
      </c>
      <c r="E365" s="141" t="s">
        <v>1036</v>
      </c>
      <c r="F365" s="140" t="s">
        <v>497</v>
      </c>
      <c r="G365" s="142"/>
      <c r="H365" s="143">
        <v>304</v>
      </c>
      <c r="I365" s="143">
        <v>4215</v>
      </c>
      <c r="J365" s="140" t="s">
        <v>340</v>
      </c>
      <c r="K365" s="140"/>
      <c r="L365" s="144" t="s">
        <v>340</v>
      </c>
      <c r="M365" s="140"/>
      <c r="N365" s="140" t="s">
        <v>340</v>
      </c>
      <c r="O365" s="140"/>
      <c r="P365" s="144"/>
      <c r="Q365" s="182">
        <v>1</v>
      </c>
      <c r="R365" s="182">
        <v>26.821963394342763</v>
      </c>
      <c r="S365" s="145"/>
      <c r="T365" s="145"/>
      <c r="U365" s="145" t="s">
        <v>340</v>
      </c>
      <c r="V365" s="140"/>
      <c r="W365" s="146" t="s">
        <v>1200</v>
      </c>
      <c r="X365" s="140"/>
      <c r="Y365" s="140">
        <v>1</v>
      </c>
      <c r="Z365" s="140"/>
      <c r="AA365" s="140" t="s">
        <v>340</v>
      </c>
      <c r="AB365" s="147"/>
      <c r="AC365" s="145" t="s">
        <v>340</v>
      </c>
      <c r="AD365" s="145"/>
      <c r="AE365" s="145"/>
      <c r="AF365" s="148"/>
      <c r="AG365" s="148"/>
      <c r="AH365" s="149"/>
      <c r="AI365" s="140"/>
      <c r="AJ365" s="140" t="s">
        <v>340</v>
      </c>
      <c r="AK365" s="183"/>
      <c r="AL365" s="184"/>
      <c r="AM365" s="184"/>
      <c r="AN365" s="184"/>
      <c r="AO365" s="5">
        <v>2680.2</v>
      </c>
      <c r="AP365" s="5"/>
      <c r="AQ365" s="5"/>
      <c r="AR365" s="5">
        <v>3182.828</v>
      </c>
      <c r="AS365" s="5"/>
      <c r="AT365" s="150">
        <v>5863.28</v>
      </c>
    </row>
    <row r="366" spans="1:46" s="185" customFormat="1" ht="15.75">
      <c r="A366" s="139" t="s">
        <v>580</v>
      </c>
      <c r="B366" s="140" t="s">
        <v>343</v>
      </c>
      <c r="C366" s="140" t="s">
        <v>1943</v>
      </c>
      <c r="D366" s="141" t="s">
        <v>1023</v>
      </c>
      <c r="E366" s="141" t="s">
        <v>1023</v>
      </c>
      <c r="F366" s="140" t="s">
        <v>497</v>
      </c>
      <c r="G366" s="142"/>
      <c r="H366" s="143"/>
      <c r="I366" s="143">
        <v>1259</v>
      </c>
      <c r="J366" s="140" t="s">
        <v>340</v>
      </c>
      <c r="K366" s="140"/>
      <c r="L366" s="144"/>
      <c r="M366" s="140" t="s">
        <v>340</v>
      </c>
      <c r="N366" s="140"/>
      <c r="O366" s="140" t="s">
        <v>340</v>
      </c>
      <c r="P366" s="144"/>
      <c r="Q366" s="182">
        <v>1</v>
      </c>
      <c r="R366" s="182">
        <v>14.729458917835672</v>
      </c>
      <c r="S366" s="143"/>
      <c r="T366" s="143"/>
      <c r="U366" s="143" t="s">
        <v>340</v>
      </c>
      <c r="V366" s="140"/>
      <c r="W366" s="146" t="s">
        <v>1261</v>
      </c>
      <c r="X366" s="140"/>
      <c r="Y366" s="140">
        <v>1</v>
      </c>
      <c r="Z366" s="140"/>
      <c r="AA366" s="140" t="s">
        <v>340</v>
      </c>
      <c r="AB366" s="147"/>
      <c r="AC366" s="145" t="s">
        <v>340</v>
      </c>
      <c r="AD366" s="145"/>
      <c r="AE366" s="145"/>
      <c r="AF366" s="148"/>
      <c r="AG366" s="148"/>
      <c r="AH366" s="149"/>
      <c r="AI366" s="140"/>
      <c r="AJ366" s="140" t="s">
        <v>340</v>
      </c>
      <c r="AK366" s="183"/>
      <c r="AL366" s="184"/>
      <c r="AM366" s="184"/>
      <c r="AN366" s="184"/>
      <c r="AO366" s="5">
        <v>53.8</v>
      </c>
      <c r="AP366" s="5"/>
      <c r="AQ366" s="5"/>
      <c r="AR366" s="5">
        <v>1622.9089999999999</v>
      </c>
      <c r="AS366" s="5"/>
      <c r="AT366" s="150">
        <v>1676.79</v>
      </c>
    </row>
    <row r="367" spans="1:46" s="185" customFormat="1" ht="30">
      <c r="A367" s="139" t="s">
        <v>454</v>
      </c>
      <c r="B367" s="140" t="s">
        <v>343</v>
      </c>
      <c r="C367" s="140" t="s">
        <v>1858</v>
      </c>
      <c r="D367" s="141" t="s">
        <v>1859</v>
      </c>
      <c r="E367" s="141" t="s">
        <v>1023</v>
      </c>
      <c r="F367" s="140" t="s">
        <v>455</v>
      </c>
      <c r="G367" s="142"/>
      <c r="H367" s="143"/>
      <c r="I367" s="143">
        <v>4721</v>
      </c>
      <c r="J367" s="140"/>
      <c r="K367" s="140"/>
      <c r="L367" s="144"/>
      <c r="M367" s="140"/>
      <c r="N367" s="140"/>
      <c r="O367" s="140"/>
      <c r="P367" s="144" t="s">
        <v>340</v>
      </c>
      <c r="Q367" s="182">
        <v>5</v>
      </c>
      <c r="R367" s="182">
        <v>55.833333333333336</v>
      </c>
      <c r="S367" s="145"/>
      <c r="T367" s="145"/>
      <c r="U367" s="145" t="s">
        <v>340</v>
      </c>
      <c r="V367" s="140"/>
      <c r="W367" s="146" t="s">
        <v>1353</v>
      </c>
      <c r="X367" s="140"/>
      <c r="Y367" s="140">
        <v>1</v>
      </c>
      <c r="Z367" s="140"/>
      <c r="AA367" s="140" t="s">
        <v>340</v>
      </c>
      <c r="AB367" s="147"/>
      <c r="AC367" s="145" t="s">
        <v>340</v>
      </c>
      <c r="AD367" s="145"/>
      <c r="AE367" s="145"/>
      <c r="AF367" s="148"/>
      <c r="AG367" s="148"/>
      <c r="AH367" s="149"/>
      <c r="AI367" s="140"/>
      <c r="AJ367" s="140"/>
      <c r="AK367" s="183"/>
      <c r="AL367" s="184"/>
      <c r="AM367" s="184"/>
      <c r="AN367" s="184"/>
      <c r="AO367" s="5"/>
      <c r="AP367" s="5"/>
      <c r="AQ367" s="5"/>
      <c r="AR367" s="5">
        <v>5096.538</v>
      </c>
      <c r="AS367" s="5"/>
      <c r="AT367" s="150">
        <v>596.538</v>
      </c>
    </row>
    <row r="368" spans="1:46" s="185" customFormat="1" ht="16.5" thickBot="1">
      <c r="A368" s="166" t="s">
        <v>342</v>
      </c>
      <c r="B368" s="167" t="s">
        <v>343</v>
      </c>
      <c r="C368" s="167" t="s">
        <v>1539</v>
      </c>
      <c r="D368" s="168" t="s">
        <v>873</v>
      </c>
      <c r="E368" s="168" t="s">
        <v>873</v>
      </c>
      <c r="F368" s="167" t="s">
        <v>339</v>
      </c>
      <c r="G368" s="169">
        <v>148977</v>
      </c>
      <c r="H368" s="170">
        <v>8715</v>
      </c>
      <c r="I368" s="170">
        <v>14797</v>
      </c>
      <c r="J368" s="167" t="s">
        <v>340</v>
      </c>
      <c r="K368" s="167" t="s">
        <v>340</v>
      </c>
      <c r="L368" s="171" t="s">
        <v>340</v>
      </c>
      <c r="M368" s="167"/>
      <c r="N368" s="167" t="s">
        <v>340</v>
      </c>
      <c r="O368" s="167"/>
      <c r="P368" s="171"/>
      <c r="Q368" s="189">
        <v>1</v>
      </c>
      <c r="R368" s="189">
        <v>37.33650416171225</v>
      </c>
      <c r="S368" s="172"/>
      <c r="T368" s="172"/>
      <c r="U368" s="172" t="s">
        <v>340</v>
      </c>
      <c r="V368" s="167"/>
      <c r="W368" s="173" t="s">
        <v>1184</v>
      </c>
      <c r="X368" s="167"/>
      <c r="Y368" s="167">
        <v>3</v>
      </c>
      <c r="Z368" s="167" t="s">
        <v>340</v>
      </c>
      <c r="AA368" s="167"/>
      <c r="AB368" s="174"/>
      <c r="AC368" s="172" t="s">
        <v>340</v>
      </c>
      <c r="AD368" s="172"/>
      <c r="AE368" s="172"/>
      <c r="AF368" s="175"/>
      <c r="AG368" s="175"/>
      <c r="AH368" s="176"/>
      <c r="AI368" s="167"/>
      <c r="AJ368" s="167" t="s">
        <v>340</v>
      </c>
      <c r="AK368" s="190"/>
      <c r="AL368" s="191"/>
      <c r="AM368" s="191"/>
      <c r="AN368" s="191"/>
      <c r="AO368" s="37">
        <v>156.9</v>
      </c>
      <c r="AP368" s="37"/>
      <c r="AQ368" s="37"/>
      <c r="AR368" s="37">
        <v>27644.177</v>
      </c>
      <c r="AS368" s="37"/>
      <c r="AT368" s="177">
        <v>2781.77</v>
      </c>
    </row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pans="3:6" s="26" customFormat="1" ht="12.75">
      <c r="C397" s="39"/>
      <c r="D397" s="39"/>
      <c r="E397" s="39"/>
      <c r="F397" s="39"/>
    </row>
    <row r="398" spans="3:6" s="26" customFormat="1" ht="12.75">
      <c r="C398" s="39"/>
      <c r="D398" s="39"/>
      <c r="E398" s="39"/>
      <c r="F398" s="39"/>
    </row>
    <row r="399" spans="3:6" s="26" customFormat="1" ht="12.75">
      <c r="C399" s="39"/>
      <c r="D399" s="39"/>
      <c r="E399" s="39"/>
      <c r="F399" s="39"/>
    </row>
    <row r="400" spans="1:36" ht="12.75">
      <c r="A400" s="26"/>
      <c r="B400" s="26"/>
      <c r="C400" s="39"/>
      <c r="D400" s="39"/>
      <c r="E400" s="39"/>
      <c r="F400" s="39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X400" s="28"/>
      <c r="Y400" s="26"/>
      <c r="Z400" s="26"/>
      <c r="AA400" s="26"/>
      <c r="AB400" s="26"/>
      <c r="AC400" s="26"/>
      <c r="AD400" s="26"/>
      <c r="AE400" s="26"/>
      <c r="AF400" s="26"/>
      <c r="AG400" s="26"/>
      <c r="AH400" s="61"/>
      <c r="AI400" s="26"/>
      <c r="AJ400" s="26"/>
    </row>
    <row r="401" spans="1:36" ht="12.75">
      <c r="A401" s="26"/>
      <c r="B401" s="26"/>
      <c r="C401" s="39"/>
      <c r="D401" s="39"/>
      <c r="E401" s="39"/>
      <c r="F401" s="39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X401" s="28"/>
      <c r="Y401" s="26"/>
      <c r="Z401" s="29"/>
      <c r="AA401" s="26"/>
      <c r="AB401" s="29"/>
      <c r="AC401" s="29"/>
      <c r="AD401" s="26"/>
      <c r="AE401" s="29"/>
      <c r="AF401" s="26"/>
      <c r="AG401" s="29"/>
      <c r="AH401" s="61"/>
      <c r="AI401" s="29"/>
      <c r="AJ401" s="26"/>
    </row>
    <row r="402" spans="1:36" ht="12.75">
      <c r="A402" s="26"/>
      <c r="B402" s="26"/>
      <c r="C402" s="39"/>
      <c r="D402" s="39"/>
      <c r="E402" s="39"/>
      <c r="F402" s="39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X402" s="28"/>
      <c r="Y402" s="26"/>
      <c r="Z402" s="26"/>
      <c r="AA402" s="26"/>
      <c r="AB402" s="26"/>
      <c r="AC402" s="26"/>
      <c r="AD402" s="26"/>
      <c r="AE402" s="26"/>
      <c r="AF402" s="26"/>
      <c r="AG402" s="26"/>
      <c r="AH402" s="61"/>
      <c r="AI402" s="26"/>
      <c r="AJ402" s="26"/>
    </row>
    <row r="403" spans="1:36" ht="12.75">
      <c r="A403" s="26"/>
      <c r="B403" s="26"/>
      <c r="C403" s="39"/>
      <c r="D403" s="39"/>
      <c r="E403" s="39"/>
      <c r="F403" s="39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X403" s="28"/>
      <c r="Y403" s="26"/>
      <c r="Z403" s="26"/>
      <c r="AA403" s="26"/>
      <c r="AB403" s="26"/>
      <c r="AC403" s="26"/>
      <c r="AD403" s="26"/>
      <c r="AE403" s="26"/>
      <c r="AF403" s="26"/>
      <c r="AG403" s="26"/>
      <c r="AH403" s="61"/>
      <c r="AI403" s="26"/>
      <c r="AJ403" s="26"/>
    </row>
    <row r="404" spans="1:36" ht="12.75">
      <c r="A404" s="26"/>
      <c r="B404" s="26"/>
      <c r="C404" s="39"/>
      <c r="D404" s="39"/>
      <c r="E404" s="39"/>
      <c r="F404" s="39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X404" s="28"/>
      <c r="Y404" s="26"/>
      <c r="Z404" s="26"/>
      <c r="AA404" s="26"/>
      <c r="AB404" s="26"/>
      <c r="AC404" s="26"/>
      <c r="AD404" s="26"/>
      <c r="AE404" s="26"/>
      <c r="AF404" s="26"/>
      <c r="AG404" s="26"/>
      <c r="AH404" s="61"/>
      <c r="AI404" s="26"/>
      <c r="AJ404" s="26"/>
    </row>
    <row r="405" spans="1:36" ht="12.75">
      <c r="A405" s="26"/>
      <c r="B405" s="26"/>
      <c r="C405" s="39"/>
      <c r="D405" s="39"/>
      <c r="E405" s="39"/>
      <c r="F405" s="39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X405" s="28"/>
      <c r="Y405" s="26"/>
      <c r="Z405" s="26"/>
      <c r="AA405" s="26"/>
      <c r="AB405" s="26"/>
      <c r="AC405" s="26"/>
      <c r="AD405" s="26"/>
      <c r="AE405" s="26"/>
      <c r="AF405" s="26"/>
      <c r="AG405" s="26"/>
      <c r="AH405" s="61"/>
      <c r="AI405" s="26"/>
      <c r="AJ405" s="26"/>
    </row>
    <row r="406" spans="1:36" ht="12.7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X406" s="28"/>
      <c r="Y406" s="26"/>
      <c r="Z406" s="26"/>
      <c r="AA406" s="26"/>
      <c r="AB406" s="26"/>
      <c r="AC406" s="26"/>
      <c r="AD406" s="26"/>
      <c r="AE406" s="26"/>
      <c r="AF406" s="26"/>
      <c r="AG406" s="26"/>
      <c r="AH406" s="61"/>
      <c r="AI406" s="26"/>
      <c r="AJ406" s="26"/>
    </row>
    <row r="407" spans="1:36" ht="12.7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X407" s="28"/>
      <c r="Y407" s="26"/>
      <c r="Z407" s="26"/>
      <c r="AA407" s="26"/>
      <c r="AB407" s="26"/>
      <c r="AC407" s="26"/>
      <c r="AD407" s="26"/>
      <c r="AE407" s="26"/>
      <c r="AF407" s="26"/>
      <c r="AG407" s="26"/>
      <c r="AH407" s="61"/>
      <c r="AI407" s="26"/>
      <c r="AJ407" s="26"/>
    </row>
    <row r="408" spans="1:36" ht="12.7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X408" s="28"/>
      <c r="Y408" s="26"/>
      <c r="Z408" s="26"/>
      <c r="AA408" s="26"/>
      <c r="AB408" s="26"/>
      <c r="AC408" s="26"/>
      <c r="AD408" s="26"/>
      <c r="AE408" s="26"/>
      <c r="AF408" s="26"/>
      <c r="AG408" s="26"/>
      <c r="AH408" s="61"/>
      <c r="AI408" s="26"/>
      <c r="AJ408" s="26"/>
    </row>
    <row r="409" spans="1:36" ht="12.7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X409" s="28"/>
      <c r="Y409" s="26"/>
      <c r="Z409" s="26"/>
      <c r="AA409" s="26"/>
      <c r="AB409" s="26"/>
      <c r="AC409" s="26"/>
      <c r="AD409" s="26"/>
      <c r="AE409" s="26"/>
      <c r="AF409" s="26"/>
      <c r="AG409" s="26"/>
      <c r="AH409" s="61"/>
      <c r="AI409" s="26"/>
      <c r="AJ409" s="26"/>
    </row>
    <row r="410" spans="1:36" ht="12.7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X410" s="28"/>
      <c r="Y410" s="26"/>
      <c r="Z410" s="26"/>
      <c r="AA410" s="26"/>
      <c r="AB410" s="26"/>
      <c r="AC410" s="26"/>
      <c r="AD410" s="26"/>
      <c r="AE410" s="26"/>
      <c r="AF410" s="26"/>
      <c r="AG410" s="26"/>
      <c r="AH410" s="61"/>
      <c r="AI410" s="26"/>
      <c r="AJ410" s="26"/>
    </row>
    <row r="411" spans="1:36" ht="12.7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X411" s="28"/>
      <c r="Y411" s="26"/>
      <c r="Z411" s="26"/>
      <c r="AA411" s="26"/>
      <c r="AB411" s="26"/>
      <c r="AC411" s="26"/>
      <c r="AD411" s="26"/>
      <c r="AE411" s="26"/>
      <c r="AF411" s="26"/>
      <c r="AG411" s="26"/>
      <c r="AH411" s="61"/>
      <c r="AI411" s="26"/>
      <c r="AJ411" s="26"/>
    </row>
    <row r="412" spans="1:36" ht="12.7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X412" s="28"/>
      <c r="Y412" s="26"/>
      <c r="Z412" s="26"/>
      <c r="AA412" s="26"/>
      <c r="AB412" s="26"/>
      <c r="AC412" s="26"/>
      <c r="AD412" s="26"/>
      <c r="AE412" s="26"/>
      <c r="AF412" s="26"/>
      <c r="AG412" s="26"/>
      <c r="AH412" s="61"/>
      <c r="AI412" s="26"/>
      <c r="AJ412" s="26"/>
    </row>
    <row r="413" spans="1:36" ht="12.7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X413" s="28"/>
      <c r="Y413" s="26"/>
      <c r="Z413" s="26"/>
      <c r="AA413" s="26"/>
      <c r="AB413" s="26"/>
      <c r="AC413" s="26"/>
      <c r="AD413" s="26"/>
      <c r="AE413" s="26"/>
      <c r="AF413" s="26"/>
      <c r="AG413" s="26"/>
      <c r="AH413" s="61"/>
      <c r="AI413" s="26"/>
      <c r="AJ413" s="26"/>
    </row>
    <row r="414" spans="1:36" ht="12.7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X414" s="28"/>
      <c r="Y414" s="26"/>
      <c r="Z414" s="26"/>
      <c r="AA414" s="26"/>
      <c r="AB414" s="26"/>
      <c r="AC414" s="26"/>
      <c r="AD414" s="26"/>
      <c r="AE414" s="26"/>
      <c r="AF414" s="26"/>
      <c r="AG414" s="26"/>
      <c r="AH414" s="61"/>
      <c r="AI414" s="26"/>
      <c r="AJ414" s="26"/>
    </row>
    <row r="415" spans="1:36" ht="12.75">
      <c r="A415" s="10"/>
      <c r="B415" s="10"/>
      <c r="C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X415" s="28"/>
      <c r="Y415" s="26"/>
      <c r="Z415" s="26"/>
      <c r="AA415" s="26"/>
      <c r="AB415" s="26"/>
      <c r="AC415" s="26"/>
      <c r="AD415" s="26"/>
      <c r="AE415" s="26"/>
      <c r="AF415" s="26"/>
      <c r="AG415" s="26"/>
      <c r="AH415" s="61"/>
      <c r="AI415" s="26"/>
      <c r="AJ415" s="26"/>
    </row>
    <row r="416" spans="1:36" ht="12.75">
      <c r="A416" s="10"/>
      <c r="B416" s="10"/>
      <c r="C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X416" s="28"/>
      <c r="Y416" s="26"/>
      <c r="Z416" s="26"/>
      <c r="AA416" s="26"/>
      <c r="AB416" s="26"/>
      <c r="AC416" s="26"/>
      <c r="AD416" s="26"/>
      <c r="AE416" s="26"/>
      <c r="AF416" s="26"/>
      <c r="AG416" s="26"/>
      <c r="AH416" s="61"/>
      <c r="AI416" s="26"/>
      <c r="AJ416" s="26"/>
    </row>
    <row r="417" spans="1:36" ht="12.75">
      <c r="A417" s="10"/>
      <c r="B417" s="10"/>
      <c r="C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X417" s="28"/>
      <c r="Y417" s="26"/>
      <c r="Z417" s="26"/>
      <c r="AA417" s="26"/>
      <c r="AB417" s="26"/>
      <c r="AC417" s="26"/>
      <c r="AD417" s="26"/>
      <c r="AE417" s="26"/>
      <c r="AF417" s="26"/>
      <c r="AG417" s="26"/>
      <c r="AH417" s="61"/>
      <c r="AI417" s="26"/>
      <c r="AJ417" s="26"/>
    </row>
    <row r="418" spans="1:36" ht="12.75">
      <c r="A418" s="10"/>
      <c r="B418" s="10"/>
      <c r="C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X418" s="28"/>
      <c r="Y418" s="26"/>
      <c r="Z418" s="26"/>
      <c r="AA418" s="26"/>
      <c r="AB418" s="26"/>
      <c r="AC418" s="26"/>
      <c r="AD418" s="26"/>
      <c r="AE418" s="26"/>
      <c r="AF418" s="26"/>
      <c r="AG418" s="26"/>
      <c r="AH418" s="61"/>
      <c r="AI418" s="26"/>
      <c r="AJ418" s="26"/>
    </row>
    <row r="419" spans="1:36" ht="12.75">
      <c r="A419" s="10"/>
      <c r="B419" s="10"/>
      <c r="C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X419" s="28"/>
      <c r="Y419" s="26"/>
      <c r="Z419" s="26"/>
      <c r="AA419" s="26"/>
      <c r="AB419" s="26"/>
      <c r="AC419" s="26"/>
      <c r="AD419" s="26"/>
      <c r="AE419" s="26"/>
      <c r="AF419" s="26"/>
      <c r="AG419" s="26"/>
      <c r="AH419" s="61"/>
      <c r="AI419" s="26"/>
      <c r="AJ419" s="26"/>
    </row>
    <row r="420" spans="1:36" ht="12.75">
      <c r="A420" s="10"/>
      <c r="B420" s="10"/>
      <c r="C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X420" s="28"/>
      <c r="Y420" s="26"/>
      <c r="Z420" s="26"/>
      <c r="AA420" s="26"/>
      <c r="AB420" s="26"/>
      <c r="AC420" s="26"/>
      <c r="AD420" s="26"/>
      <c r="AE420" s="26"/>
      <c r="AF420" s="26"/>
      <c r="AG420" s="26"/>
      <c r="AH420" s="61"/>
      <c r="AI420" s="26"/>
      <c r="AJ420" s="26"/>
    </row>
    <row r="421" spans="1:36" ht="12.75">
      <c r="A421" s="10"/>
      <c r="B421" s="10"/>
      <c r="C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X421" s="28"/>
      <c r="Y421" s="26"/>
      <c r="Z421" s="26"/>
      <c r="AA421" s="26"/>
      <c r="AB421" s="26"/>
      <c r="AC421" s="26"/>
      <c r="AD421" s="26"/>
      <c r="AE421" s="26"/>
      <c r="AF421" s="26"/>
      <c r="AG421" s="26"/>
      <c r="AH421" s="61"/>
      <c r="AI421" s="26"/>
      <c r="AJ421" s="26"/>
    </row>
    <row r="422" spans="1:36" ht="12.75">
      <c r="A422" s="10"/>
      <c r="B422" s="10"/>
      <c r="C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X422" s="28"/>
      <c r="Y422" s="26"/>
      <c r="Z422" s="26"/>
      <c r="AA422" s="26"/>
      <c r="AB422" s="26"/>
      <c r="AC422" s="26"/>
      <c r="AD422" s="26"/>
      <c r="AE422" s="26"/>
      <c r="AF422" s="26"/>
      <c r="AG422" s="26"/>
      <c r="AH422" s="61"/>
      <c r="AI422" s="26"/>
      <c r="AJ422" s="26"/>
    </row>
    <row r="423" spans="1:36" ht="12.75">
      <c r="A423" s="10"/>
      <c r="B423" s="10"/>
      <c r="C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X423" s="28"/>
      <c r="Y423" s="26"/>
      <c r="Z423" s="26"/>
      <c r="AA423" s="26"/>
      <c r="AB423" s="26"/>
      <c r="AC423" s="26"/>
      <c r="AD423" s="26"/>
      <c r="AE423" s="26"/>
      <c r="AF423" s="26"/>
      <c r="AG423" s="26"/>
      <c r="AH423" s="61"/>
      <c r="AI423" s="26"/>
      <c r="AJ423" s="26"/>
    </row>
    <row r="424" spans="1:36" ht="12.75">
      <c r="A424" s="10"/>
      <c r="B424" s="10"/>
      <c r="C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X424" s="28"/>
      <c r="Y424" s="26"/>
      <c r="Z424" s="26"/>
      <c r="AA424" s="26"/>
      <c r="AB424" s="26"/>
      <c r="AC424" s="26"/>
      <c r="AD424" s="26"/>
      <c r="AE424" s="26"/>
      <c r="AF424" s="26"/>
      <c r="AG424" s="26"/>
      <c r="AH424" s="61"/>
      <c r="AI424" s="26"/>
      <c r="AJ424" s="26"/>
    </row>
    <row r="425" spans="1:36" ht="12.75">
      <c r="A425" s="10"/>
      <c r="B425" s="10"/>
      <c r="C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X425" s="28"/>
      <c r="Y425" s="26"/>
      <c r="Z425" s="26"/>
      <c r="AA425" s="26"/>
      <c r="AB425" s="26"/>
      <c r="AC425" s="26"/>
      <c r="AD425" s="26"/>
      <c r="AE425" s="26"/>
      <c r="AF425" s="26"/>
      <c r="AG425" s="26"/>
      <c r="AH425" s="61"/>
      <c r="AI425" s="26"/>
      <c r="AJ425" s="26"/>
    </row>
    <row r="426" spans="1:36" ht="12.75">
      <c r="A426" s="10"/>
      <c r="B426" s="10"/>
      <c r="C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X426" s="28"/>
      <c r="Y426" s="26"/>
      <c r="Z426" s="26"/>
      <c r="AA426" s="26"/>
      <c r="AB426" s="26"/>
      <c r="AC426" s="26"/>
      <c r="AD426" s="26"/>
      <c r="AE426" s="26"/>
      <c r="AF426" s="26"/>
      <c r="AG426" s="26"/>
      <c r="AH426" s="61"/>
      <c r="AI426" s="26"/>
      <c r="AJ426" s="26"/>
    </row>
    <row r="427" spans="1:36" ht="12.75">
      <c r="A427" s="10"/>
      <c r="B427" s="10"/>
      <c r="C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X427" s="28"/>
      <c r="Y427" s="26"/>
      <c r="Z427" s="26"/>
      <c r="AA427" s="26"/>
      <c r="AB427" s="26"/>
      <c r="AC427" s="26"/>
      <c r="AD427" s="26"/>
      <c r="AE427" s="26"/>
      <c r="AF427" s="26"/>
      <c r="AG427" s="26"/>
      <c r="AH427" s="61"/>
      <c r="AI427" s="26"/>
      <c r="AJ427" s="26"/>
    </row>
    <row r="428" spans="1:36" ht="12.75">
      <c r="A428" s="10"/>
      <c r="B428" s="10"/>
      <c r="C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28"/>
      <c r="Y428" s="26"/>
      <c r="Z428" s="26"/>
      <c r="AA428" s="26"/>
      <c r="AB428" s="26"/>
      <c r="AC428" s="26"/>
      <c r="AD428" s="26"/>
      <c r="AE428" s="26"/>
      <c r="AF428" s="26"/>
      <c r="AG428" s="26"/>
      <c r="AH428" s="61"/>
      <c r="AI428" s="26"/>
      <c r="AJ428" s="26"/>
    </row>
    <row r="429" spans="1:36" ht="12.75">
      <c r="A429" s="10"/>
      <c r="B429" s="10"/>
      <c r="C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X429" s="28"/>
      <c r="Y429" s="26"/>
      <c r="Z429" s="26"/>
      <c r="AA429" s="26"/>
      <c r="AB429" s="26"/>
      <c r="AC429" s="26"/>
      <c r="AD429" s="26"/>
      <c r="AE429" s="26"/>
      <c r="AF429" s="26"/>
      <c r="AG429" s="26"/>
      <c r="AH429" s="61"/>
      <c r="AI429" s="26"/>
      <c r="AJ429" s="26"/>
    </row>
    <row r="430" spans="1:36" ht="12.75">
      <c r="A430" s="10"/>
      <c r="B430" s="10"/>
      <c r="C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X430" s="28"/>
      <c r="Y430" s="26"/>
      <c r="Z430" s="26"/>
      <c r="AA430" s="26"/>
      <c r="AB430" s="26"/>
      <c r="AC430" s="26"/>
      <c r="AD430" s="26"/>
      <c r="AE430" s="26"/>
      <c r="AF430" s="26"/>
      <c r="AG430" s="26"/>
      <c r="AH430" s="61"/>
      <c r="AI430" s="26"/>
      <c r="AJ430" s="26"/>
    </row>
    <row r="431" spans="1:36" ht="12.75">
      <c r="A431" s="10"/>
      <c r="B431" s="10"/>
      <c r="C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X431" s="28"/>
      <c r="Y431" s="26"/>
      <c r="Z431" s="26"/>
      <c r="AA431" s="26"/>
      <c r="AB431" s="26"/>
      <c r="AC431" s="26"/>
      <c r="AD431" s="26"/>
      <c r="AE431" s="26"/>
      <c r="AF431" s="26"/>
      <c r="AG431" s="26"/>
      <c r="AH431" s="61"/>
      <c r="AI431" s="26"/>
      <c r="AJ431" s="26"/>
    </row>
    <row r="432" spans="1:36" ht="12.75">
      <c r="A432" s="10"/>
      <c r="B432" s="10"/>
      <c r="C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X432" s="28"/>
      <c r="Y432" s="26"/>
      <c r="Z432" s="26"/>
      <c r="AA432" s="26"/>
      <c r="AB432" s="26"/>
      <c r="AC432" s="26"/>
      <c r="AD432" s="26"/>
      <c r="AE432" s="26"/>
      <c r="AF432" s="26"/>
      <c r="AG432" s="26"/>
      <c r="AH432" s="61"/>
      <c r="AI432" s="26"/>
      <c r="AJ432" s="26"/>
    </row>
    <row r="433" spans="1:36" ht="12.75">
      <c r="A433" s="10"/>
      <c r="B433" s="10"/>
      <c r="C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X433" s="28"/>
      <c r="Y433" s="26"/>
      <c r="Z433" s="26"/>
      <c r="AA433" s="26"/>
      <c r="AB433" s="26"/>
      <c r="AC433" s="26"/>
      <c r="AD433" s="26"/>
      <c r="AE433" s="26"/>
      <c r="AF433" s="26"/>
      <c r="AG433" s="26"/>
      <c r="AH433" s="61"/>
      <c r="AI433" s="26"/>
      <c r="AJ433" s="26"/>
    </row>
    <row r="434" spans="1:36" ht="12.75">
      <c r="A434" s="10"/>
      <c r="B434" s="10"/>
      <c r="C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X434" s="28"/>
      <c r="Y434" s="26"/>
      <c r="Z434" s="26"/>
      <c r="AA434" s="26"/>
      <c r="AB434" s="26"/>
      <c r="AC434" s="26"/>
      <c r="AD434" s="26"/>
      <c r="AE434" s="26"/>
      <c r="AF434" s="26"/>
      <c r="AG434" s="26"/>
      <c r="AH434" s="61"/>
      <c r="AI434" s="26"/>
      <c r="AJ434" s="26"/>
    </row>
    <row r="435" spans="1:36" ht="12.75">
      <c r="A435" s="10"/>
      <c r="B435" s="10"/>
      <c r="C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X435" s="28"/>
      <c r="Y435" s="26"/>
      <c r="Z435" s="26"/>
      <c r="AA435" s="26"/>
      <c r="AB435" s="26"/>
      <c r="AC435" s="26"/>
      <c r="AD435" s="26"/>
      <c r="AE435" s="26"/>
      <c r="AF435" s="26"/>
      <c r="AG435" s="26"/>
      <c r="AH435" s="61"/>
      <c r="AI435" s="26"/>
      <c r="AJ435" s="26"/>
    </row>
    <row r="436" spans="1:36" ht="12.75">
      <c r="A436" s="10"/>
      <c r="B436" s="10"/>
      <c r="C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X436" s="28"/>
      <c r="Y436" s="26"/>
      <c r="Z436" s="26"/>
      <c r="AA436" s="26"/>
      <c r="AB436" s="26"/>
      <c r="AC436" s="26"/>
      <c r="AD436" s="26"/>
      <c r="AE436" s="26"/>
      <c r="AF436" s="26"/>
      <c r="AG436" s="26"/>
      <c r="AH436" s="61"/>
      <c r="AI436" s="26"/>
      <c r="AJ436" s="26"/>
    </row>
    <row r="437" spans="1:36" ht="12.75">
      <c r="A437" s="10"/>
      <c r="B437" s="10"/>
      <c r="C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X437" s="28"/>
      <c r="Y437" s="26"/>
      <c r="Z437" s="26"/>
      <c r="AA437" s="26"/>
      <c r="AB437" s="26"/>
      <c r="AC437" s="26"/>
      <c r="AD437" s="26"/>
      <c r="AE437" s="26"/>
      <c r="AF437" s="26"/>
      <c r="AG437" s="26"/>
      <c r="AH437" s="61"/>
      <c r="AI437" s="26"/>
      <c r="AJ437" s="26"/>
    </row>
    <row r="438" spans="1:36" ht="12.75">
      <c r="A438" s="10"/>
      <c r="B438" s="10"/>
      <c r="C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X438" s="28"/>
      <c r="Y438" s="26"/>
      <c r="Z438" s="26"/>
      <c r="AA438" s="26"/>
      <c r="AB438" s="26"/>
      <c r="AC438" s="26"/>
      <c r="AD438" s="26"/>
      <c r="AE438" s="26"/>
      <c r="AF438" s="26"/>
      <c r="AG438" s="26"/>
      <c r="AH438" s="61"/>
      <c r="AI438" s="26"/>
      <c r="AJ438" s="26"/>
    </row>
    <row r="439" spans="1:36" ht="12.75">
      <c r="A439" s="10"/>
      <c r="B439" s="10"/>
      <c r="C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X439" s="28"/>
      <c r="Y439" s="26"/>
      <c r="Z439" s="26"/>
      <c r="AA439" s="26"/>
      <c r="AB439" s="26"/>
      <c r="AC439" s="26"/>
      <c r="AD439" s="26"/>
      <c r="AE439" s="26"/>
      <c r="AF439" s="26"/>
      <c r="AG439" s="26"/>
      <c r="AH439" s="61"/>
      <c r="AI439" s="26"/>
      <c r="AJ439" s="26"/>
    </row>
    <row r="440" spans="1:36" ht="12.75">
      <c r="A440" s="10"/>
      <c r="B440" s="10"/>
      <c r="C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X440" s="28"/>
      <c r="Y440" s="26"/>
      <c r="Z440" s="26"/>
      <c r="AA440" s="26"/>
      <c r="AB440" s="26"/>
      <c r="AC440" s="26"/>
      <c r="AD440" s="26"/>
      <c r="AE440" s="26"/>
      <c r="AF440" s="26"/>
      <c r="AG440" s="26"/>
      <c r="AH440" s="61"/>
      <c r="AI440" s="26"/>
      <c r="AJ440" s="26"/>
    </row>
    <row r="441" spans="1:36" ht="12.75">
      <c r="A441" s="10"/>
      <c r="B441" s="10"/>
      <c r="C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X441" s="28"/>
      <c r="Y441" s="26"/>
      <c r="Z441" s="26"/>
      <c r="AA441" s="26"/>
      <c r="AB441" s="26"/>
      <c r="AC441" s="26"/>
      <c r="AD441" s="26"/>
      <c r="AE441" s="26"/>
      <c r="AF441" s="26"/>
      <c r="AG441" s="26"/>
      <c r="AH441" s="61"/>
      <c r="AI441" s="26"/>
      <c r="AJ441" s="26"/>
    </row>
    <row r="442" spans="1:36" ht="12.75">
      <c r="A442" s="10"/>
      <c r="B442" s="10"/>
      <c r="C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X442" s="28"/>
      <c r="Y442" s="26"/>
      <c r="Z442" s="26"/>
      <c r="AA442" s="26"/>
      <c r="AB442" s="26"/>
      <c r="AC442" s="26"/>
      <c r="AD442" s="26"/>
      <c r="AE442" s="26"/>
      <c r="AF442" s="26"/>
      <c r="AG442" s="26"/>
      <c r="AH442" s="61"/>
      <c r="AI442" s="26"/>
      <c r="AJ442" s="26"/>
    </row>
    <row r="443" spans="1:36" ht="12.75">
      <c r="A443" s="10"/>
      <c r="B443" s="10"/>
      <c r="C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28"/>
      <c r="Y443" s="26"/>
      <c r="Z443" s="26"/>
      <c r="AA443" s="26"/>
      <c r="AB443" s="26"/>
      <c r="AC443" s="26"/>
      <c r="AD443" s="26"/>
      <c r="AE443" s="26"/>
      <c r="AF443" s="26"/>
      <c r="AG443" s="26"/>
      <c r="AH443" s="61"/>
      <c r="AI443" s="26"/>
      <c r="AJ443" s="26"/>
    </row>
    <row r="444" spans="1:36" ht="12.75">
      <c r="A444" s="10"/>
      <c r="B444" s="10"/>
      <c r="C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X444" s="28"/>
      <c r="Y444" s="26"/>
      <c r="Z444" s="26"/>
      <c r="AA444" s="26"/>
      <c r="AB444" s="26"/>
      <c r="AC444" s="26"/>
      <c r="AD444" s="26"/>
      <c r="AE444" s="26"/>
      <c r="AF444" s="26"/>
      <c r="AG444" s="26"/>
      <c r="AH444" s="61"/>
      <c r="AI444" s="26"/>
      <c r="AJ444" s="26"/>
    </row>
    <row r="445" spans="1:36" ht="12.75">
      <c r="A445" s="10"/>
      <c r="B445" s="10"/>
      <c r="C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X445" s="28"/>
      <c r="Y445" s="26"/>
      <c r="Z445" s="26"/>
      <c r="AA445" s="26"/>
      <c r="AB445" s="26"/>
      <c r="AC445" s="26"/>
      <c r="AD445" s="26"/>
      <c r="AE445" s="26"/>
      <c r="AF445" s="26"/>
      <c r="AG445" s="26"/>
      <c r="AH445" s="61"/>
      <c r="AI445" s="26"/>
      <c r="AJ445" s="26"/>
    </row>
    <row r="446" spans="1:36" ht="12.75">
      <c r="A446" s="10"/>
      <c r="B446" s="10"/>
      <c r="C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X446" s="28"/>
      <c r="Y446" s="26"/>
      <c r="Z446" s="26"/>
      <c r="AA446" s="26"/>
      <c r="AB446" s="26"/>
      <c r="AC446" s="26"/>
      <c r="AD446" s="26"/>
      <c r="AE446" s="26"/>
      <c r="AF446" s="26"/>
      <c r="AG446" s="26"/>
      <c r="AH446" s="61"/>
      <c r="AI446" s="26"/>
      <c r="AJ446" s="26"/>
    </row>
    <row r="447" spans="1:36" ht="12.75">
      <c r="A447" s="10"/>
      <c r="B447" s="10"/>
      <c r="C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X447" s="28"/>
      <c r="Y447" s="26"/>
      <c r="Z447" s="26"/>
      <c r="AA447" s="26"/>
      <c r="AB447" s="26"/>
      <c r="AC447" s="26"/>
      <c r="AD447" s="26"/>
      <c r="AE447" s="26"/>
      <c r="AF447" s="26"/>
      <c r="AG447" s="26"/>
      <c r="AH447" s="61"/>
      <c r="AI447" s="26"/>
      <c r="AJ447" s="26"/>
    </row>
    <row r="448" spans="1:36" ht="12.75">
      <c r="A448" s="10"/>
      <c r="B448" s="10"/>
      <c r="C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X448" s="28"/>
      <c r="Y448" s="26"/>
      <c r="Z448" s="26"/>
      <c r="AA448" s="26"/>
      <c r="AB448" s="26"/>
      <c r="AC448" s="26"/>
      <c r="AD448" s="26"/>
      <c r="AE448" s="26"/>
      <c r="AF448" s="26"/>
      <c r="AG448" s="26"/>
      <c r="AH448" s="61"/>
      <c r="AI448" s="26"/>
      <c r="AJ448" s="26"/>
    </row>
    <row r="449" spans="1:36" ht="12.75">
      <c r="A449" s="10"/>
      <c r="B449" s="10"/>
      <c r="C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X449" s="28"/>
      <c r="Y449" s="26"/>
      <c r="Z449" s="26"/>
      <c r="AA449" s="26"/>
      <c r="AB449" s="26"/>
      <c r="AC449" s="26"/>
      <c r="AD449" s="26"/>
      <c r="AE449" s="26"/>
      <c r="AF449" s="26"/>
      <c r="AG449" s="26"/>
      <c r="AH449" s="61"/>
      <c r="AI449" s="26"/>
      <c r="AJ449" s="26"/>
    </row>
    <row r="450" spans="1:36" ht="12.75">
      <c r="A450" s="10"/>
      <c r="B450" s="10"/>
      <c r="C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X450" s="28"/>
      <c r="Y450" s="26"/>
      <c r="Z450" s="26"/>
      <c r="AA450" s="26"/>
      <c r="AB450" s="26"/>
      <c r="AC450" s="26"/>
      <c r="AD450" s="26"/>
      <c r="AE450" s="26"/>
      <c r="AF450" s="26"/>
      <c r="AG450" s="26"/>
      <c r="AH450" s="61"/>
      <c r="AI450" s="26"/>
      <c r="AJ450" s="26"/>
    </row>
    <row r="451" spans="1:36" ht="12.75">
      <c r="A451" s="10"/>
      <c r="B451" s="10"/>
      <c r="C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X451" s="28"/>
      <c r="Y451" s="26"/>
      <c r="Z451" s="26"/>
      <c r="AA451" s="26"/>
      <c r="AB451" s="26"/>
      <c r="AC451" s="26"/>
      <c r="AD451" s="26"/>
      <c r="AE451" s="26"/>
      <c r="AF451" s="26"/>
      <c r="AG451" s="26"/>
      <c r="AH451" s="61"/>
      <c r="AI451" s="26"/>
      <c r="AJ451" s="26"/>
    </row>
    <row r="452" spans="1:36" ht="12.75">
      <c r="A452" s="10"/>
      <c r="B452" s="10"/>
      <c r="C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X452" s="28"/>
      <c r="Y452" s="26"/>
      <c r="Z452" s="26"/>
      <c r="AA452" s="26"/>
      <c r="AB452" s="26"/>
      <c r="AC452" s="26"/>
      <c r="AD452" s="26"/>
      <c r="AE452" s="26"/>
      <c r="AF452" s="26"/>
      <c r="AG452" s="26"/>
      <c r="AH452" s="61"/>
      <c r="AI452" s="26"/>
      <c r="AJ452" s="26"/>
    </row>
    <row r="453" spans="1:36" ht="12.75">
      <c r="A453" s="10"/>
      <c r="B453" s="10"/>
      <c r="C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X453" s="28"/>
      <c r="Y453" s="26"/>
      <c r="Z453" s="26"/>
      <c r="AA453" s="26"/>
      <c r="AB453" s="26"/>
      <c r="AC453" s="26"/>
      <c r="AD453" s="26"/>
      <c r="AE453" s="26"/>
      <c r="AF453" s="26"/>
      <c r="AG453" s="26"/>
      <c r="AH453" s="61"/>
      <c r="AI453" s="26"/>
      <c r="AJ453" s="26"/>
    </row>
    <row r="454" spans="1:36" ht="12.75">
      <c r="A454" s="10"/>
      <c r="B454" s="10"/>
      <c r="C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X454" s="28"/>
      <c r="Y454" s="26"/>
      <c r="Z454" s="26"/>
      <c r="AA454" s="26"/>
      <c r="AB454" s="26"/>
      <c r="AC454" s="26"/>
      <c r="AD454" s="26"/>
      <c r="AE454" s="26"/>
      <c r="AF454" s="26"/>
      <c r="AG454" s="26"/>
      <c r="AH454" s="61"/>
      <c r="AI454" s="26"/>
      <c r="AJ454" s="26"/>
    </row>
    <row r="455" spans="1:36" ht="12.75">
      <c r="A455" s="10"/>
      <c r="B455" s="10"/>
      <c r="C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X455" s="28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</row>
    <row r="456" spans="1:36" ht="12.75">
      <c r="A456" s="10"/>
      <c r="B456" s="10"/>
      <c r="C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X456" s="28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</row>
    <row r="457" spans="1:36" ht="12.75">
      <c r="A457" s="10"/>
      <c r="B457" s="10"/>
      <c r="C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X457" s="28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</row>
    <row r="458" spans="1:36" ht="12.75">
      <c r="A458" s="10"/>
      <c r="B458" s="10"/>
      <c r="C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X458" s="28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</row>
    <row r="459" spans="1:36" ht="12.75">
      <c r="A459" s="10"/>
      <c r="B459" s="10"/>
      <c r="C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X459" s="28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</row>
    <row r="460" spans="1:36" ht="12.75">
      <c r="A460" s="10"/>
      <c r="B460" s="10"/>
      <c r="C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X460" s="28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</row>
    <row r="461" spans="1:36" ht="12.75">
      <c r="A461" s="10"/>
      <c r="B461" s="10"/>
      <c r="C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X461" s="28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</row>
    <row r="462" spans="1:36" ht="12.75">
      <c r="A462" s="10"/>
      <c r="B462" s="10"/>
      <c r="C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X462" s="28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</row>
    <row r="463" spans="1:36" ht="12.75">
      <c r="A463" s="10"/>
      <c r="B463" s="10"/>
      <c r="C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X463" s="28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</row>
    <row r="464" spans="1:36" ht="12.75">
      <c r="A464" s="10"/>
      <c r="B464" s="10"/>
      <c r="C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X464" s="28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</row>
    <row r="465" spans="1:36" ht="12.75">
      <c r="A465" s="10"/>
      <c r="B465" s="10"/>
      <c r="C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X465" s="28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</row>
    <row r="466" spans="1:36" ht="12.75">
      <c r="A466" s="10"/>
      <c r="B466" s="10"/>
      <c r="C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X466" s="28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</row>
    <row r="467" spans="1:36" ht="12.75">
      <c r="A467" s="10"/>
      <c r="B467" s="10"/>
      <c r="C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X467" s="28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</row>
    <row r="468" spans="1:36" ht="12.75">
      <c r="A468" s="10"/>
      <c r="B468" s="10"/>
      <c r="C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X468" s="28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</row>
    <row r="469" spans="1:36" ht="12.75">
      <c r="A469" s="10"/>
      <c r="B469" s="10"/>
      <c r="C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X469" s="28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</row>
    <row r="470" spans="1:36" ht="12.75">
      <c r="A470" s="10"/>
      <c r="B470" s="10"/>
      <c r="C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X470" s="59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12.75">
      <c r="A471" s="10"/>
      <c r="B471" s="10"/>
      <c r="C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X471" s="59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12.75">
      <c r="A472" s="10"/>
      <c r="B472" s="10"/>
      <c r="C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X472" s="59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12.75">
      <c r="A473" s="10"/>
      <c r="B473" s="10"/>
      <c r="C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X473" s="59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12.75">
      <c r="A474" s="10"/>
      <c r="B474" s="10"/>
      <c r="C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X474" s="59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12.75">
      <c r="A475" s="10"/>
      <c r="B475" s="10"/>
      <c r="C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X475" s="59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12.75">
      <c r="A476" s="10"/>
      <c r="B476" s="10"/>
      <c r="C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X476" s="59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12.75">
      <c r="A477" s="10"/>
      <c r="B477" s="10"/>
      <c r="C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X477" s="59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12.75">
      <c r="A478" s="10"/>
      <c r="B478" s="10"/>
      <c r="C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X478" s="59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12.75">
      <c r="A479" s="10"/>
      <c r="B479" s="10"/>
      <c r="C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X479" s="59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12.75">
      <c r="A480" s="10"/>
      <c r="B480" s="10"/>
      <c r="C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X480" s="59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12.75">
      <c r="A481" s="10"/>
      <c r="B481" s="10"/>
      <c r="C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X481" s="59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12.75">
      <c r="A482" s="10"/>
      <c r="B482" s="10"/>
      <c r="C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X482" s="59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12.75">
      <c r="A483" s="10"/>
      <c r="B483" s="10"/>
      <c r="C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X483" s="59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12.75">
      <c r="A484" s="10"/>
      <c r="B484" s="10"/>
      <c r="C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X484" s="5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12.75">
      <c r="A485" s="10"/>
      <c r="B485" s="10"/>
      <c r="C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X485" s="59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12.75">
      <c r="A486" s="10"/>
      <c r="B486" s="10"/>
      <c r="C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X486" s="59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12.75">
      <c r="A487" s="10"/>
      <c r="B487" s="10"/>
      <c r="C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X487" s="59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</sheetData>
  <mergeCells count="62">
    <mergeCell ref="V1:X1"/>
    <mergeCell ref="AA3:AA6"/>
    <mergeCell ref="AB3:AB6"/>
    <mergeCell ref="AF3:AF6"/>
    <mergeCell ref="AC1:AE1"/>
    <mergeCell ref="AD2:AD6"/>
    <mergeCell ref="AE2:AE6"/>
    <mergeCell ref="AL4:AN4"/>
    <mergeCell ref="AO3:AO6"/>
    <mergeCell ref="AS2:AS6"/>
    <mergeCell ref="AP3:AQ5"/>
    <mergeCell ref="AK2:AP2"/>
    <mergeCell ref="AR2:AR6"/>
    <mergeCell ref="AK3:AN3"/>
    <mergeCell ref="AK4:AK6"/>
    <mergeCell ref="AL5:AL6"/>
    <mergeCell ref="AM5:AM6"/>
    <mergeCell ref="AN5:AN6"/>
    <mergeCell ref="AT2:AT6"/>
    <mergeCell ref="A2:A6"/>
    <mergeCell ref="B2:B6"/>
    <mergeCell ref="F2:F6"/>
    <mergeCell ref="AH2:AJ2"/>
    <mergeCell ref="V2:V6"/>
    <mergeCell ref="U3:U6"/>
    <mergeCell ref="X3:X6"/>
    <mergeCell ref="Y2:Y6"/>
    <mergeCell ref="J2:K2"/>
    <mergeCell ref="R2:R6"/>
    <mergeCell ref="O3:O6"/>
    <mergeCell ref="N3:N6"/>
    <mergeCell ref="M3:M6"/>
    <mergeCell ref="L1:R1"/>
    <mergeCell ref="W3:W6"/>
    <mergeCell ref="Q2:Q6"/>
    <mergeCell ref="P3:P6"/>
    <mergeCell ref="L2:P2"/>
    <mergeCell ref="W2:X2"/>
    <mergeCell ref="L3:L6"/>
    <mergeCell ref="T3:T6"/>
    <mergeCell ref="S2:U2"/>
    <mergeCell ref="S3:S6"/>
    <mergeCell ref="G1:K1"/>
    <mergeCell ref="C2:C6"/>
    <mergeCell ref="D2:D6"/>
    <mergeCell ref="E2:E6"/>
    <mergeCell ref="A1:F1"/>
    <mergeCell ref="K3:K6"/>
    <mergeCell ref="J3:J6"/>
    <mergeCell ref="G2:G6"/>
    <mergeCell ref="H2:H6"/>
    <mergeCell ref="I2:I6"/>
    <mergeCell ref="Z3:Z6"/>
    <mergeCell ref="AF1:AG1"/>
    <mergeCell ref="AH1:AT1"/>
    <mergeCell ref="Y1:AB1"/>
    <mergeCell ref="AC2:AC6"/>
    <mergeCell ref="Z2:AB2"/>
    <mergeCell ref="AG3:AG6"/>
    <mergeCell ref="AH3:AH6"/>
    <mergeCell ref="AI3:AI6"/>
    <mergeCell ref="AJ3:AJ6"/>
  </mergeCells>
  <printOptions/>
  <pageMargins left="0.75" right="0.75" top="1" bottom="1" header="0.5" footer="0.5"/>
  <pageSetup fitToHeight="3" horizontalDpi="600" verticalDpi="600" orientation="landscape" paperSize="5" scale="28" r:id="rId3"/>
  <rowBreaks count="6" manualBreakCount="6">
    <brk id="72" max="255" man="1"/>
    <brk id="125" max="255" man="1"/>
    <brk id="171" max="252" man="1"/>
    <brk id="217" max="255" man="1"/>
    <brk id="277" max="255" man="1"/>
    <brk id="316" max="255" man="1"/>
  </rowBreaks>
  <colBreaks count="1" manualBreakCount="1">
    <brk id="4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cartera</dc:creator>
  <cp:keywords/>
  <dc:description/>
  <cp:lastModifiedBy>Erika Shaw</cp:lastModifiedBy>
  <cp:lastPrinted>2006-07-28T13:03:11Z</cp:lastPrinted>
  <dcterms:created xsi:type="dcterms:W3CDTF">2005-08-12T15:13:45Z</dcterms:created>
  <dcterms:modified xsi:type="dcterms:W3CDTF">2007-01-11T20:33:31Z</dcterms:modified>
  <cp:category/>
  <cp:version/>
  <cp:contentType/>
  <cp:contentStatus/>
</cp:coreProperties>
</file>